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Лист1!$C$1:$C$598</definedName>
    <definedName name="_xlnm.Print_Titles" localSheetId="0">Лист1!$4:$4</definedName>
    <definedName name="_xlnm.Print_Area" localSheetId="0">Лист1!$A$1:$G$594</definedName>
  </definedNames>
  <calcPr calcId="125725"/>
</workbook>
</file>

<file path=xl/calcChain.xml><?xml version="1.0" encoding="utf-8"?>
<calcChain xmlns="http://schemas.openxmlformats.org/spreadsheetml/2006/main">
  <c r="G286" i="1"/>
  <c r="G239"/>
  <c r="G394" l="1"/>
  <c r="G387" l="1"/>
  <c r="G408"/>
  <c r="G404"/>
  <c r="G400"/>
  <c r="G398"/>
  <c r="G396"/>
  <c r="G392"/>
  <c r="G390" l="1"/>
  <c r="G252" l="1"/>
  <c r="G302" l="1"/>
  <c r="G272"/>
  <c r="G268"/>
  <c r="G250" l="1"/>
  <c r="G249" s="1"/>
  <c r="G257"/>
  <c r="G259"/>
  <c r="G260"/>
  <c r="G255" l="1"/>
  <c r="G254" s="1"/>
  <c r="G248" s="1"/>
  <c r="G68"/>
  <c r="G170"/>
  <c r="G169" s="1"/>
  <c r="G168" s="1"/>
  <c r="G156"/>
  <c r="G188"/>
  <c r="G193"/>
  <c r="G167" l="1"/>
  <c r="G166" l="1"/>
  <c r="G467"/>
  <c r="G433"/>
  <c r="G371" l="1"/>
  <c r="G45" l="1"/>
  <c r="G96"/>
  <c r="G138"/>
  <c r="G137" s="1"/>
  <c r="G136" s="1"/>
  <c r="G143"/>
  <c r="G142" s="1"/>
  <c r="G141" s="1"/>
  <c r="G147"/>
  <c r="G149"/>
  <c r="G151"/>
  <c r="G153"/>
  <c r="G155"/>
  <c r="G158"/>
  <c r="G157" s="1"/>
  <c r="G162"/>
  <c r="G164"/>
  <c r="G174"/>
  <c r="G176"/>
  <c r="G179"/>
  <c r="G178" s="1"/>
  <c r="G180"/>
  <c r="G182"/>
  <c r="G187"/>
  <c r="G186" s="1"/>
  <c r="G185" s="1"/>
  <c r="G192"/>
  <c r="G191" s="1"/>
  <c r="G190" s="1"/>
  <c r="G189" s="1"/>
  <c r="G196"/>
  <c r="G198"/>
  <c r="G201"/>
  <c r="G205"/>
  <c r="G207"/>
  <c r="G161" l="1"/>
  <c r="G160" s="1"/>
  <c r="G146"/>
  <c r="G145" s="1"/>
  <c r="G140" s="1"/>
  <c r="G200"/>
  <c r="G194" s="1"/>
  <c r="G173"/>
  <c r="G195"/>
  <c r="G134"/>
  <c r="G133" s="1"/>
  <c r="G130"/>
  <c r="G129" s="1"/>
  <c r="G126"/>
  <c r="G124"/>
  <c r="G172" l="1"/>
  <c r="G123"/>
  <c r="G128"/>
  <c r="G159" l="1"/>
  <c r="G135" s="1"/>
  <c r="G122"/>
  <c r="G121" s="1"/>
  <c r="G120" s="1"/>
  <c r="G425"/>
  <c r="G424"/>
  <c r="G423" s="1"/>
  <c r="G420"/>
  <c r="G418"/>
  <c r="G415"/>
  <c r="G414" s="1"/>
  <c r="G413" s="1"/>
  <c r="G412" s="1"/>
  <c r="G410"/>
  <c r="G409" s="1"/>
  <c r="G383"/>
  <c r="G407"/>
  <c r="G405"/>
  <c r="G403"/>
  <c r="G401"/>
  <c r="G399"/>
  <c r="G397"/>
  <c r="G395"/>
  <c r="G393"/>
  <c r="G391"/>
  <c r="G389"/>
  <c r="G385"/>
  <c r="G381"/>
  <c r="G379"/>
  <c r="G377"/>
  <c r="G376"/>
  <c r="G374" s="1"/>
  <c r="G373"/>
  <c r="G372" s="1"/>
  <c r="G370"/>
  <c r="G369" l="1"/>
  <c r="G368" s="1"/>
  <c r="G422"/>
  <c r="G417"/>
  <c r="G416" l="1"/>
  <c r="G367" s="1"/>
  <c r="G366" s="1"/>
  <c r="G320" l="1"/>
  <c r="G319" s="1"/>
  <c r="G317"/>
  <c r="G314"/>
  <c r="G313" s="1"/>
  <c r="G310"/>
  <c r="G309" s="1"/>
  <c r="G308" s="1"/>
  <c r="G307"/>
  <c r="G306" s="1"/>
  <c r="G305"/>
  <c r="G303" s="1"/>
  <c r="G301"/>
  <c r="G298"/>
  <c r="G296"/>
  <c r="G295"/>
  <c r="G292"/>
  <c r="G291"/>
  <c r="G290"/>
  <c r="G287"/>
  <c r="G284"/>
  <c r="G282"/>
  <c r="G279"/>
  <c r="G278" s="1"/>
  <c r="G277" s="1"/>
  <c r="G276" s="1"/>
  <c r="G275" s="1"/>
  <c r="G274" s="1"/>
  <c r="G271"/>
  <c r="G269"/>
  <c r="G267"/>
  <c r="G265"/>
  <c r="G263"/>
  <c r="G247"/>
  <c r="G246" s="1"/>
  <c r="G245"/>
  <c r="G244" s="1"/>
  <c r="G242"/>
  <c r="G240"/>
  <c r="G238"/>
  <c r="G236"/>
  <c r="G234"/>
  <c r="G232"/>
  <c r="G230"/>
  <c r="G229"/>
  <c r="G228" s="1"/>
  <c r="G226"/>
  <c r="G223"/>
  <c r="G222" s="1"/>
  <c r="G221"/>
  <c r="G220" s="1"/>
  <c r="G219"/>
  <c r="G218" s="1"/>
  <c r="G216"/>
  <c r="G214"/>
  <c r="G323"/>
  <c r="G322" s="1"/>
  <c r="G325"/>
  <c r="G225" l="1"/>
  <c r="G224" s="1"/>
  <c r="G262"/>
  <c r="G261" s="1"/>
  <c r="G213"/>
  <c r="G212" s="1"/>
  <c r="G316"/>
  <c r="G312" s="1"/>
  <c r="G311" s="1"/>
  <c r="G294"/>
  <c r="G289"/>
  <c r="G281"/>
  <c r="G280" l="1"/>
  <c r="G211" s="1"/>
  <c r="G210" s="1"/>
  <c r="G118" l="1"/>
  <c r="G117" s="1"/>
  <c r="G116" s="1"/>
  <c r="G115" s="1"/>
  <c r="G113"/>
  <c r="G111"/>
  <c r="G106"/>
  <c r="G105" s="1"/>
  <c r="G104" s="1"/>
  <c r="G103" s="1"/>
  <c r="G102" s="1"/>
  <c r="G100"/>
  <c r="G99" s="1"/>
  <c r="G98" s="1"/>
  <c r="G97" s="1"/>
  <c r="G95"/>
  <c r="G94" s="1"/>
  <c r="G92"/>
  <c r="G91" s="1"/>
  <c r="G86"/>
  <c r="G85" s="1"/>
  <c r="G83"/>
  <c r="G82" s="1"/>
  <c r="G79"/>
  <c r="G77"/>
  <c r="G73"/>
  <c r="G67"/>
  <c r="G66" s="1"/>
  <c r="G61"/>
  <c r="G60" s="1"/>
  <c r="G59"/>
  <c r="G58" s="1"/>
  <c r="G57" s="1"/>
  <c r="G54"/>
  <c r="G53" s="1"/>
  <c r="G52" s="1"/>
  <c r="G49"/>
  <c r="G46"/>
  <c r="G43"/>
  <c r="G41"/>
  <c r="G38"/>
  <c r="G35"/>
  <c r="G33"/>
  <c r="G29"/>
  <c r="G28" s="1"/>
  <c r="G81" l="1"/>
  <c r="G27"/>
  <c r="G90"/>
  <c r="G89" s="1"/>
  <c r="G32"/>
  <c r="G56"/>
  <c r="G37"/>
  <c r="G110"/>
  <c r="G109" s="1"/>
  <c r="G108" s="1"/>
  <c r="G72"/>
  <c r="G71" s="1"/>
  <c r="G65" l="1"/>
  <c r="G31"/>
  <c r="G26" s="1"/>
  <c r="G362"/>
  <c r="G359"/>
  <c r="G356"/>
  <c r="G354"/>
  <c r="G350"/>
  <c r="G346"/>
  <c r="G341"/>
  <c r="G339"/>
  <c r="G336"/>
  <c r="G333"/>
  <c r="G332" s="1"/>
  <c r="G330"/>
  <c r="G329" s="1"/>
  <c r="G25" l="1"/>
  <c r="G358"/>
  <c r="G335"/>
  <c r="G328" s="1"/>
  <c r="G353"/>
  <c r="G352" l="1"/>
  <c r="G327" s="1"/>
  <c r="G321" s="1"/>
  <c r="G573" l="1"/>
  <c r="G572" s="1"/>
  <c r="G568"/>
  <c r="G567" s="1"/>
  <c r="G566" s="1"/>
  <c r="G565" s="1"/>
  <c r="G563"/>
  <c r="G562" s="1"/>
  <c r="G559"/>
  <c r="G556"/>
  <c r="G553"/>
  <c r="G551"/>
  <c r="G555" l="1"/>
  <c r="G550"/>
  <c r="G571"/>
  <c r="G570" s="1"/>
  <c r="G549" l="1"/>
  <c r="G548" s="1"/>
  <c r="G547" s="1"/>
  <c r="G545" l="1"/>
  <c r="G543"/>
  <c r="G541"/>
  <c r="G539"/>
  <c r="G536"/>
  <c r="G533"/>
  <c r="G530"/>
  <c r="G528"/>
  <c r="G525"/>
  <c r="G522"/>
  <c r="G507"/>
  <c r="G519"/>
  <c r="G516"/>
  <c r="G513"/>
  <c r="G510"/>
  <c r="G504"/>
  <c r="G502"/>
  <c r="G496"/>
  <c r="G498"/>
  <c r="G493"/>
  <c r="G491"/>
  <c r="G488"/>
  <c r="G485"/>
  <c r="G481"/>
  <c r="G478"/>
  <c r="G475"/>
  <c r="G470"/>
  <c r="G465"/>
  <c r="G462"/>
  <c r="G460"/>
  <c r="G457"/>
  <c r="G454"/>
  <c r="G451"/>
  <c r="G448"/>
  <c r="G445"/>
  <c r="G442"/>
  <c r="G439"/>
  <c r="G436"/>
  <c r="G432"/>
  <c r="G431" s="1"/>
  <c r="G474" l="1"/>
  <c r="G473" s="1"/>
  <c r="G435"/>
  <c r="G434" s="1"/>
  <c r="G506"/>
  <c r="G430"/>
  <c r="G501"/>
  <c r="G500" l="1"/>
  <c r="G429" s="1"/>
  <c r="G428" s="1"/>
  <c r="G23"/>
  <c r="G22" s="1"/>
  <c r="G21" s="1"/>
  <c r="G20"/>
  <c r="G19" s="1"/>
  <c r="G18"/>
  <c r="G17"/>
  <c r="G16"/>
  <c r="G12"/>
  <c r="G10"/>
  <c r="G9" l="1"/>
  <c r="G15"/>
  <c r="G14" s="1"/>
  <c r="G8" l="1"/>
  <c r="G7" s="1"/>
  <c r="G6" s="1"/>
  <c r="G593"/>
  <c r="G588" l="1"/>
  <c r="G585"/>
  <c r="G583"/>
  <c r="G587" l="1"/>
  <c r="G592"/>
  <c r="G582"/>
  <c r="G591" l="1"/>
  <c r="G581"/>
  <c r="G580" l="1"/>
  <c r="G579" s="1"/>
  <c r="G5" s="1"/>
</calcChain>
</file>

<file path=xl/sharedStrings.xml><?xml version="1.0" encoding="utf-8"?>
<sst xmlns="http://schemas.openxmlformats.org/spreadsheetml/2006/main" count="3095" uniqueCount="498">
  <si>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</si>
  <si>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</si>
  <si>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</si>
  <si>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</si>
  <si>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</si>
  <si>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</si>
  <si>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</si>
  <si>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</si>
  <si>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 xml:space="preserve">Муниципальная программа "Развитие образования в Чебаркульском городском округе" 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</si>
  <si>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</si>
  <si>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</si>
  <si>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</si>
  <si>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48 0 00 00000</t>
  </si>
  <si>
    <t xml:space="preserve">Проведение мероприятий с детьми и молодежью </t>
  </si>
  <si>
    <t>43 0 00 00000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</si>
  <si>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</si>
  <si>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</si>
  <si>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</si>
  <si>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</si>
  <si>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</si>
  <si>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</si>
  <si>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</si>
  <si>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</si>
  <si>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</si>
  <si>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</si>
  <si>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</si>
  <si>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</si>
  <si>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</si>
  <si>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</si>
  <si>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</si>
  <si>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</si>
  <si>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</si>
  <si>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</si>
  <si>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</si>
  <si>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</si>
  <si>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</si>
  <si>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</si>
  <si>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</si>
  <si>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</si>
  <si>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</si>
  <si>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</si>
  <si>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</si>
  <si>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</si>
  <si>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</si>
  <si>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</si>
  <si>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</si>
  <si>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</si>
  <si>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</si>
  <si>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</si>
  <si>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</si>
  <si>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</si>
  <si>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</si>
  <si>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</si>
  <si>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</si>
  <si>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</si>
  <si>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</si>
  <si>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</si>
  <si>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</si>
  <si>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</si>
  <si>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</si>
  <si>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</si>
  <si>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</si>
  <si>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</si>
  <si>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</si>
  <si>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</si>
  <si>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</si>
  <si>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</si>
  <si>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</si>
  <si>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</si>
  <si>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</si>
  <si>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</si>
  <si>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</si>
  <si>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</si>
  <si>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</si>
  <si>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</si>
  <si>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</si>
  <si>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</si>
  <si>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</si>
  <si>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</si>
  <si>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</si>
  <si>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</si>
  <si>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</si>
  <si>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</si>
  <si>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</si>
  <si>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</si>
  <si>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</si>
  <si>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</si>
  <si>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</si>
  <si>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</si>
  <si>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</si>
  <si>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</si>
  <si>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</si>
  <si>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</si>
  <si>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</si>
  <si>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</si>
  <si>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</si>
  <si>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</si>
  <si>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</si>
  <si>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</si>
  <si>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</si>
  <si>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</si>
  <si>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</si>
  <si>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</si>
  <si>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</si>
  <si>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</si>
  <si>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</si>
  <si>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</si>
  <si>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</si>
  <si>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</si>
  <si>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</si>
  <si>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</si>
  <si>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</si>
  <si>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</si>
  <si>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</si>
  <si>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</si>
  <si>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</si>
  <si>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</si>
  <si>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</si>
  <si>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</si>
  <si>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</si>
  <si>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</si>
  <si>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</si>
  <si>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</si>
  <si>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</si>
  <si>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</si>
  <si>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</si>
  <si>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</si>
  <si>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Молодежная политика и оздоровление детей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</si>
  <si>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</si>
  <si>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</si>
  <si>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</si>
  <si>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</si>
  <si>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</si>
  <si>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</si>
  <si>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</si>
  <si>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</si>
  <si>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</si>
  <si>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</si>
  <si>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</si>
  <si>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</si>
  <si>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</si>
  <si>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</si>
  <si>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Здравоохранение</t>
  </si>
  <si>
    <t>Собрание депутатов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</si>
  <si>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</si>
  <si>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</si>
  <si>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Обеспечение деятельности (оказание услуг) подведомственных казенных учреждений</t>
  </si>
  <si>
    <t>Управление  образования администрации 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</si>
  <si>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</si>
  <si>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</si>
  <si>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</si>
  <si>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</si>
  <si>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</si>
  <si>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</si>
  <si>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</si>
  <si>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</si>
  <si>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</si>
  <si>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</si>
  <si>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</si>
  <si>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</si>
  <si>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</si>
  <si>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</si>
  <si>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</si>
  <si>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</si>
  <si>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</si>
  <si>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</si>
  <si>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</si>
  <si>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Обеспечение доступности зданий и сооружений в сферах жизнедеятельности инвалидов и других маломобильных групп населения</t>
  </si>
  <si>
    <t xml:space="preserve">Капитальный ремонт, ремонт и содержание автомобильных дорог общего пользования местного значения 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</si>
  <si>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</si>
  <si>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</si>
  <si>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67 0 00 00000</t>
  </si>
  <si>
    <t>Реализация приоритетного проекта "Формирование комфортной городской среды"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</si>
  <si>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</si>
  <si>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</si>
  <si>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</si>
  <si>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</si>
  <si>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Субсидии садоводческим некоммерческим товариществам на возмещение затрат по инженерному обеспечению территорий</t>
  </si>
  <si>
    <t>Управление социальной защиты населения  администрации Чебаркульского городского округа</t>
  </si>
  <si>
    <t>37 0 00 00000</t>
  </si>
  <si>
    <t>36 0 00 00000</t>
  </si>
  <si>
    <t>Муниципальная программа "Развитие муниципальной службы в Чебаркульском городском округе"</t>
  </si>
  <si>
    <t>Разработка проектно-сметной документации для объектов муниципального образования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</si>
  <si>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</si>
  <si>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</si>
  <si>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</si>
  <si>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</si>
  <si>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</si>
  <si>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</si>
  <si>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</si>
  <si>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</si>
  <si>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</si>
  <si>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</si>
  <si>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</si>
  <si>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</si>
  <si>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</si>
  <si>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</si>
  <si>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</si>
  <si>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</si>
  <si>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</si>
  <si>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</si>
  <si>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</si>
  <si>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</si>
  <si>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</si>
  <si>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</si>
  <si>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</si>
  <si>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</si>
  <si>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</si>
  <si>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</si>
  <si>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</si>
  <si>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</si>
  <si>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53 0 00 28340</t>
  </si>
  <si>
    <t>53 0 00 28350</t>
  </si>
  <si>
    <t>53 0 00 28370</t>
  </si>
  <si>
    <t>53 0 00 28390</t>
  </si>
  <si>
    <t>53 0 00 28400</t>
  </si>
  <si>
    <t>53 0 00 52500</t>
  </si>
  <si>
    <t>53 0 00 49127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</si>
  <si>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</si>
  <si>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</si>
  <si>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</si>
  <si>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</si>
  <si>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</si>
  <si>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</si>
  <si>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</si>
  <si>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</si>
  <si>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</si>
  <si>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60 0 00 78001</t>
  </si>
  <si>
    <t>60 0 00 78002</t>
  </si>
  <si>
    <t>60 0 00 78003</t>
  </si>
  <si>
    <t>44 0 00 79517</t>
  </si>
  <si>
    <t>63 0 00 20400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</si>
  <si>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</si>
  <si>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</si>
  <si>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</si>
  <si>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</si>
  <si>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</si>
  <si>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</si>
  <si>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</si>
  <si>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</si>
  <si>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</si>
  <si>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</si>
  <si>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</si>
  <si>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</si>
  <si>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</si>
  <si>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</si>
  <si>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46 0 00 43300</t>
  </si>
  <si>
    <t>46 0 00 42300</t>
  </si>
  <si>
    <t>46 0 00 42400</t>
  </si>
  <si>
    <t>46 0 00 79522</t>
  </si>
  <si>
    <t>46 0 00 79525</t>
  </si>
  <si>
    <t>46 0 00 20400</t>
  </si>
  <si>
    <t>46 0 00 45200</t>
  </si>
  <si>
    <t>49 0 00 00000</t>
  </si>
  <si>
    <t>Организация профильных смен для детей, состоящих на профилактическом учете</t>
  </si>
  <si>
    <t>49 0 00 S9010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</si>
  <si>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</si>
  <si>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</si>
  <si>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</si>
  <si>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Региональный проект "Формирование комфортной городской среды"</t>
  </si>
  <si>
    <t>46 0 00 L3040</t>
  </si>
  <si>
    <t>60 0 00 78008</t>
  </si>
  <si>
    <t>Летнее содержание дорог и элементов их обустройства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</si>
  <si>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</si>
  <si>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</si>
  <si>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</si>
  <si>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ё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</si>
  <si>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</si>
  <si>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</si>
  <si>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Финансовое управление администрации Чебаркульского городского округа</t>
  </si>
  <si>
    <t>450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</si>
  <si>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</si>
  <si>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</si>
  <si>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</si>
  <si>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</si>
  <si>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</si>
  <si>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</si>
  <si>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99 0 00 00092</t>
  </si>
  <si>
    <t>Исполнение исполнительных листов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</si>
  <si>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</si>
  <si>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</si>
  <si>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</si>
  <si>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</si>
  <si>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</si>
  <si>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</si>
  <si>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</si>
  <si>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</si>
  <si>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47 0 00 04070</t>
  </si>
  <si>
    <t>46 0 00 42500</t>
  </si>
  <si>
    <t>Обеспечение функционирования модели персонифицированного финансирования дополнительного образования детей</t>
  </si>
  <si>
    <t>Мероприятия по наказам избирателей</t>
  </si>
  <si>
    <t>99 0 00 07009</t>
  </si>
  <si>
    <t>Капитальные вложения в объекты недвижимого имущества государственной (муниципальной) собственности</t>
  </si>
  <si>
    <t>Муниципальная программа "Профилактика безнадзорности и правонарушений несовершеннолетних Чебаркульского городского округа"</t>
  </si>
  <si>
    <t>51 0 00 79081</t>
  </si>
  <si>
    <t>План действий по предупреждению и ликвидации чрезвычайных ситуаций на территории Чебаркульского городского округа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</si>
  <si>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</si>
  <si>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S4040</t>
  </si>
  <si>
    <t>46 0 00 03230</t>
  </si>
  <si>
    <t>46 0 00 03260</t>
  </si>
  <si>
    <t>46 0 00 03310</t>
  </si>
  <si>
    <t>46 0 00 S3190</t>
  </si>
  <si>
    <t>46 0 00 S3290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</si>
  <si>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</si>
  <si>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</si>
  <si>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</si>
  <si>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</si>
  <si>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</si>
  <si>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</si>
  <si>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</si>
  <si>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46 0 00 03210</t>
  </si>
  <si>
    <t>46 0 00 03180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</si>
  <si>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</si>
  <si>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</si>
  <si>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</si>
  <si>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</si>
  <si>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</si>
  <si>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</si>
  <si>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</si>
  <si>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53 0 00 28600</t>
  </si>
  <si>
    <t>53 0 00 28560</t>
  </si>
  <si>
    <t>99 0 00 03200</t>
  </si>
  <si>
    <t>99 0 00 67020</t>
  </si>
  <si>
    <t>99 0 00 99060</t>
  </si>
  <si>
    <t>51 0 00 46130</t>
  </si>
  <si>
    <t>63 0 00 61040</t>
  </si>
  <si>
    <t>60 0 00 S6120</t>
  </si>
  <si>
    <t>63 0 00 99400</t>
  </si>
  <si>
    <t>Муниципаьная программа "Поддержка инициативных проектов в Чебаркульском городском округе"</t>
  </si>
  <si>
    <t>34 0 00 00000</t>
  </si>
  <si>
    <t>34 0 00 24010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</si>
  <si>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</si>
  <si>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2025 год</t>
  </si>
  <si>
    <t>53 0 00 28040</t>
  </si>
  <si>
    <t>53 0 00 28050</t>
  </si>
  <si>
    <t>53 0 00 28160</t>
  </si>
  <si>
    <t>53 0 00 28200</t>
  </si>
  <si>
    <t>53 0 00 79570</t>
  </si>
  <si>
    <t>53 0 00 79050</t>
  </si>
  <si>
    <t>53 0 00 28120</t>
  </si>
  <si>
    <t>53 0 00 28170</t>
  </si>
  <si>
    <t>53 0 00 28770</t>
  </si>
  <si>
    <t>Управление культуры администрации Чебаркульского городского округа</t>
  </si>
  <si>
    <t>443</t>
  </si>
  <si>
    <t>65 0 00 00000</t>
  </si>
  <si>
    <t>Обучение учащихся с учетом требований государственных образовательных стандартов дополнительного образования</t>
  </si>
  <si>
    <t>65 0 00 80001</t>
  </si>
  <si>
    <t>Культура, кинематография</t>
  </si>
  <si>
    <t>08</t>
  </si>
  <si>
    <t>Культура</t>
  </si>
  <si>
    <t>35 0 00 00000</t>
  </si>
  <si>
    <t>Организация культурно-досуговых мероприятий</t>
  </si>
  <si>
    <t>35 0 00 45010</t>
  </si>
  <si>
    <t>42 0 00 00000</t>
  </si>
  <si>
    <t>Развитие туризма и формирование благоприятного имиджа Чебаркульского городского округа</t>
  </si>
  <si>
    <t>42 0 00 80005</t>
  </si>
  <si>
    <t>Организация культурно-досуговых мероприятий и эффективное управление сферой культуры</t>
  </si>
  <si>
    <t>65 0 00 45000</t>
  </si>
  <si>
    <t>Сохранение и развитие культурно-досуговой сферы</t>
  </si>
  <si>
    <t>65 0 00 80002</t>
  </si>
  <si>
    <t>Сохранение историко-культурного наследия</t>
  </si>
  <si>
    <t>65 0 00 80003</t>
  </si>
  <si>
    <t>Обеспечение доступности информационных ресурсов населению города через библиотечное обслуживание</t>
  </si>
  <si>
    <t>65 0 00 80004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</si>
  <si>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</si>
  <si>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65 0 00 L5191</t>
  </si>
  <si>
    <t>Другие вопросы в области культуры, кинематографии</t>
  </si>
  <si>
    <t>65 0 00 20400</t>
  </si>
  <si>
    <t>65 0 00 45200</t>
  </si>
  <si>
    <t>Управление по физической культуре и спорту администрации Чебаркульского городского округа</t>
  </si>
  <si>
    <t>445</t>
  </si>
  <si>
    <t>Массовый спорт</t>
  </si>
  <si>
    <t>Спортивная подготовка по олимпийским и неолимпийским видам спорта</t>
  </si>
  <si>
    <t>43 0 00 78100</t>
  </si>
  <si>
    <t>Обеспечение доступа к объектам  спорта</t>
  </si>
  <si>
    <t>43 0 00 78200</t>
  </si>
  <si>
    <t>Проведение мероприятий в рамках календарного плана</t>
  </si>
  <si>
    <t>43 0 00 78400</t>
  </si>
  <si>
    <t>Премии, гранты, стипендии</t>
  </si>
  <si>
    <t>43 0 00 78500</t>
  </si>
  <si>
    <t>Содержание центров тестирования Всероссийского физкультурно-спортивного комплекса "Готов к труду и обороне"</t>
  </si>
  <si>
    <t>43 0 00 78600</t>
  </si>
  <si>
    <t>Текущий ремонт и приобретение оборудования</t>
  </si>
  <si>
    <t>43 0 00 78800</t>
  </si>
  <si>
    <t>Субсидий некоммерческим организациям в сфере физической культуры и спорта</t>
  </si>
  <si>
    <t>43 0 00 78900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</si>
  <si>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</si>
  <si>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43 0 00 S0012</t>
  </si>
  <si>
    <t>Приобретение спортивного инвентаря и оборудования для физкультурно-спортивных организаций</t>
  </si>
  <si>
    <t>43 0 00 S0013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</si>
  <si>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</si>
  <si>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43 0 00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</si>
  <si>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</si>
  <si>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43 0 00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</si>
  <si>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</si>
  <si>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43 0 00 S0018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</si>
  <si>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</si>
  <si>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S0019</t>
  </si>
  <si>
    <t xml:space="preserve">445 </t>
  </si>
  <si>
    <t xml:space="preserve">11 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</si>
  <si>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</si>
  <si>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43 0 00 S001Б</t>
  </si>
  <si>
    <t>Субсидии местным бюджетам на оплату услуг специалистов по организации "Плавание для всех"</t>
  </si>
  <si>
    <t>43 0 00 S0030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</si>
  <si>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</si>
  <si>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43 0 00 S0040</t>
  </si>
  <si>
    <t>Спорт высших достижений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</si>
  <si>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</si>
  <si>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43 0 00 S0017</t>
  </si>
  <si>
    <t>Другие вопросы в области физической культуры и спорта</t>
  </si>
  <si>
    <t>43 0 00 20400</t>
  </si>
  <si>
    <t>43 0 00 45200</t>
  </si>
  <si>
    <t>Муниципальная программа "Развитие социальной защиты населения в Чебаркульском городском округе"</t>
  </si>
  <si>
    <t>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</si>
  <si>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Мероприятия по содержанию кладбища</t>
  </si>
  <si>
    <t>63 0 00 77004</t>
  </si>
  <si>
    <t xml:space="preserve">Обеспечение контейнерным сбором образующихся в жилом фонде твердых коммунальных отходов </t>
  </si>
  <si>
    <t>(Закупка товаров, работ и услуг для государственных (муниципальных) нужд)</t>
  </si>
  <si>
    <t>Субсидия местным бюджетам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</t>
  </si>
  <si>
    <t>43 0 00 S0120</t>
  </si>
  <si>
    <t>Проектно-сметаная документация лыже-роллерной трассы</t>
  </si>
  <si>
    <t>43 0 00 78801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</si>
  <si>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</si>
  <si>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47 0 00 S4110</t>
  </si>
  <si>
    <t>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общего, среднего общего образования, являющихся члена семей, признанных многодетными, со среднедушевым доходом, размер которого не превышает однократную величину прожиточного минимума для трудоспособного населения</t>
  </si>
  <si>
    <t>46 0 00 03520</t>
  </si>
  <si>
    <t>46 0 00 73010</t>
  </si>
  <si>
    <t>Контрольно-счетный комитет Чебаркульского городского округа</t>
  </si>
  <si>
    <t>439</t>
  </si>
  <si>
    <t>Руководитель контрольно-счетной палаты муниципального образования</t>
  </si>
  <si>
    <t xml:space="preserve">439 </t>
  </si>
  <si>
    <t>99 0 00 22500</t>
  </si>
  <si>
    <t>53 0 00 28190</t>
  </si>
  <si>
    <t>Мероприятия по оздоровлению экологической обстановки</t>
  </si>
  <si>
    <t>рублей</t>
  </si>
  <si>
    <t>Ведомственная структура расходов бюджета Чебаркульского городского округа на 2025 год</t>
  </si>
  <si>
    <t>Муниципальная программа "Реализация государственной национальной политики Российской Федерации и профилактика экстремизма в Чебаркульском городском округе"</t>
  </si>
  <si>
    <t>Муниципальная программа "Профилактика терроризма, минимизации и (или) ликвидации последствий проявления терроризма в Чебаркульском городском округе"</t>
  </si>
  <si>
    <t>Муниципальная программа "Профилактика правонарушений в Чебаркульском городском округе"</t>
  </si>
  <si>
    <t>Муниципальная программа "Поддержка социально ориентированных некоммерческих организаций в Чебаркульском городском округе"</t>
  </si>
  <si>
    <t>Муниципальная программа "Природоохранные мероприятия в Чебаркульском городском округе"</t>
  </si>
  <si>
    <t>Муниципальная программа "Медицинские кадры в Чебаркульском городском округе"</t>
  </si>
  <si>
    <t xml:space="preserve">Муниципальная программа "Поддержка социально ориентированных некоммерческих организаций в Чебаркульском городском округе" </t>
  </si>
  <si>
    <t>Муниципальная программа "Противодействие незаконному обороту и потреблению наркотиков и их прекурсоров в Чебаркульском городском округе"</t>
  </si>
  <si>
    <t>Муниципальная программа "Благоустройство территории в Чебаркульском городском округе"</t>
  </si>
  <si>
    <t>Муниципальная программа  "Модернизация объектов коммунальной инфраструктуры в Чебаркульском городском округе"</t>
  </si>
  <si>
    <t xml:space="preserve">Муниципальная программа "Формирование современной городской среды в Чебаркульском городском округе" </t>
  </si>
  <si>
    <t>Муниципальная программа "Развитие культуры в Чебаркульском городском округе"</t>
  </si>
  <si>
    <t>Муниципальная программа "Развитие культурыв Чебаркульском городском округе"</t>
  </si>
  <si>
    <t xml:space="preserve">Муниципальная программа "Развитие физической культуры и спорта в Чебаркульском городском округе" </t>
  </si>
  <si>
    <t xml:space="preserve">Муниципальная программа "Развитие физической культуры и спортав Чебаркульском городском округе" </t>
  </si>
  <si>
    <t>Муниципальная программа "Эффективное управление муниципальной собственностью в Чебаркульском городском округе"</t>
  </si>
  <si>
    <t>Муниципальная программа "Обеспечение доступным и комфортным жильем граждан Российской Федерации в Чебаркульском городском округе"</t>
  </si>
  <si>
    <t>Муниципальная программа "Развитие туризма в Чебаркульском городском округе"</t>
  </si>
  <si>
    <t>Оосуществление переданных государственных полномочий  по социальной поддержке ветеранов труда Челябинской области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</si>
  <si>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</si>
  <si>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>53 0 00 52200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</si>
  <si>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ПИР</t>
  </si>
  <si>
    <t>44 0 00 S4020</t>
  </si>
  <si>
    <t>44 0 И3 00000</t>
  </si>
  <si>
    <t>44 0 И0 00000</t>
  </si>
  <si>
    <t>Мероприятия по модернизации коммунальной инфраструктуры</t>
  </si>
  <si>
    <t>Национальный проект "Инфраструктура для жизни"</t>
  </si>
  <si>
    <t>Региональный проект "Модернизация коммунальной инфраструктуры"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</si>
  <si>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</si>
  <si>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</si>
  <si>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46 0 Ю0 00000</t>
  </si>
  <si>
    <t>46 0 Ю6 00000</t>
  </si>
  <si>
    <t>46 0 Ю6 50501</t>
  </si>
  <si>
    <t>Региональный проект «Педагоги и наставники»</t>
  </si>
  <si>
    <t>Национальный проект «Молодёжь и дети»</t>
  </si>
  <si>
    <t>46 0 Ю6 53035</t>
  </si>
  <si>
    <t>46 0 Ю6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</si>
  <si>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</si>
  <si>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Ю4 00000</t>
  </si>
  <si>
    <t>46 0 Ю4 55590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</si>
  <si>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</si>
  <si>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</si>
  <si>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48 0 Ю0 00000</t>
  </si>
  <si>
    <t>48 0 Ю2 00000</t>
  </si>
  <si>
    <t>48 0 Ю2 S1010</t>
  </si>
  <si>
    <t>Региональный проект «Мы вместе (Воспитание гармонично развитой личности)»</t>
  </si>
  <si>
    <t>44 0 И3 S1540</t>
  </si>
  <si>
    <t>63 0 Ч2 S3040</t>
  </si>
  <si>
    <t>63 0 Ч2 00000</t>
  </si>
  <si>
    <t>63 0 Ч0 00000</t>
  </si>
  <si>
    <t>Национальный проект «Экологическое благополучие»</t>
  </si>
  <si>
    <t>Региональный проект «Экономика замкнутого цикла»</t>
  </si>
  <si>
    <t>67 0 И0 00000</t>
  </si>
  <si>
    <t>67 0 И4 00000</t>
  </si>
  <si>
    <t>67 0 И4 55550</t>
  </si>
  <si>
    <t>53 0 00 28010</t>
  </si>
  <si>
    <t>43 0 00 L2280</t>
  </si>
  <si>
    <t>Оснащение объектов спортивной инфраструктуры спортивно-технологическим  оборудованием</t>
  </si>
  <si>
    <t>Зимнее содержание дорог и элементов их обустройства</t>
  </si>
  <si>
    <t>60 0 00 SД010</t>
  </si>
  <si>
    <t>46 0 Ю4 S3172</t>
  </si>
  <si>
    <t xml:space="preserve">
 Приложение 6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</si>
</sst>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49" fontId="2" fillId="2" borderId="1" xfId="0" applyNumberFormat="1" applyFont="1" applyFill="1" applyBorder="1"/>
    <xf numFmtId="0" fontId="0" fillId="2" borderId="0" xfId="0" applyFill="1"/>
    <xf numFmtId="0" fontId="8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textRotation="90" readingOrder="2"/>
    </xf>
    <xf numFmtId="49" fontId="7" fillId="2" borderId="1" xfId="0" applyNumberFormat="1" applyFont="1" applyFill="1" applyBorder="1" applyAlignment="1">
      <alignment horizontal="center" textRotation="90" wrapText="1" readingOrder="2"/>
    </xf>
    <xf numFmtId="4" fontId="8" fillId="2" borderId="1" xfId="0" applyNumberFormat="1" applyFont="1" applyFill="1" applyBorder="1"/>
    <xf numFmtId="49" fontId="2" fillId="2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left" textRotation="90" wrapText="1" readingOrder="2"/>
    </xf>
    <xf numFmtId="49" fontId="9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8" fillId="2" borderId="0" xfId="0" applyFont="1" applyFill="1" applyAlignment="1"/>
    <xf numFmtId="0" fontId="3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/>
    <xf numFmtId="49" fontId="7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8" fillId="2" borderId="0" xfId="0" applyNumberFormat="1" applyFont="1" applyFill="1"/>
    <xf numFmtId="0" fontId="6" fillId="2" borderId="0" xfId="0" applyFont="1" applyFill="1"/>
    <xf numFmtId="49" fontId="7" fillId="2" borderId="1" xfId="0" applyNumberFormat="1" applyFont="1" applyFill="1" applyBorder="1" applyAlignment="1">
      <alignment horizontal="left" vertical="top"/>
    </xf>
    <xf numFmtId="4" fontId="7" fillId="2" borderId="1" xfId="0" applyNumberFormat="1" applyFont="1" applyFill="1" applyBorder="1"/>
    <xf numFmtId="4" fontId="0" fillId="2" borderId="0" xfId="0" applyNumberFormat="1" applyFill="1"/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left" vertical="top" wrapText="1"/>
    </xf>
    <xf numFmtId="0" fontId="0" fillId="2" borderId="0" xfId="0" quotePrefix="1" applyFill="1"/>
    <xf numFmtId="0" fontId="2" fillId="3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/>
    <xf numFmtId="4" fontId="10" fillId="3" borderId="1" xfId="0" applyNumberFormat="1" applyFont="1" applyFill="1" applyBorder="1"/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image" Target="NULL"/><Relationship Id="rId26" Type="http://schemas.openxmlformats.org/officeDocument/2006/relationships/image" Target="NULL"/><Relationship Id="rId39" Type="http://schemas.openxmlformats.org/officeDocument/2006/relationships/image" Target="NULL"/><Relationship Id="rId21" Type="http://schemas.openxmlformats.org/officeDocument/2006/relationships/image" Target="NULL"/><Relationship Id="rId34" Type="http://schemas.openxmlformats.org/officeDocument/2006/relationships/image" Target="NULL"/><Relationship Id="rId42" Type="http://schemas.openxmlformats.org/officeDocument/2006/relationships/image" Target="NULL"/><Relationship Id="rId47" Type="http://schemas.openxmlformats.org/officeDocument/2006/relationships/image" Target="NULL"/><Relationship Id="rId50" Type="http://schemas.openxmlformats.org/officeDocument/2006/relationships/image" Target="NULL"/><Relationship Id="rId55" Type="http://schemas.openxmlformats.org/officeDocument/2006/relationships/image" Target="NULL"/><Relationship Id="rId6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6" Type="http://schemas.openxmlformats.org/officeDocument/2006/relationships/image" Target="NULL"/><Relationship Id="rId20" Type="http://schemas.openxmlformats.org/officeDocument/2006/relationships/image" Target="NULL"/><Relationship Id="rId29" Type="http://schemas.openxmlformats.org/officeDocument/2006/relationships/image" Target="NULL"/><Relationship Id="rId41" Type="http://schemas.openxmlformats.org/officeDocument/2006/relationships/image" Target="NULL"/><Relationship Id="rId54" Type="http://schemas.openxmlformats.org/officeDocument/2006/relationships/image" Target="NULL"/><Relationship Id="rId6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11" Type="http://schemas.openxmlformats.org/officeDocument/2006/relationships/image" Target="NULL"/><Relationship Id="rId24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image" Target="NULL"/><Relationship Id="rId40" Type="http://schemas.openxmlformats.org/officeDocument/2006/relationships/image" Target="NULL"/><Relationship Id="rId45" Type="http://schemas.openxmlformats.org/officeDocument/2006/relationships/image" Target="NULL"/><Relationship Id="rId53" Type="http://schemas.openxmlformats.org/officeDocument/2006/relationships/image" Target="NULL"/><Relationship Id="rId58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23" Type="http://schemas.openxmlformats.org/officeDocument/2006/relationships/image" Target="NULL"/><Relationship Id="rId28" Type="http://schemas.openxmlformats.org/officeDocument/2006/relationships/image" Target="NULL"/><Relationship Id="rId36" Type="http://schemas.openxmlformats.org/officeDocument/2006/relationships/image" Target="NULL"/><Relationship Id="rId49" Type="http://schemas.openxmlformats.org/officeDocument/2006/relationships/image" Target="NULL"/><Relationship Id="rId57" Type="http://schemas.openxmlformats.org/officeDocument/2006/relationships/image" Target="NULL"/><Relationship Id="rId61" Type="http://schemas.openxmlformats.org/officeDocument/2006/relationships/image" Target="NULL"/><Relationship Id="rId10" Type="http://schemas.openxmlformats.org/officeDocument/2006/relationships/image" Target="NULL"/><Relationship Id="rId19" Type="http://schemas.openxmlformats.org/officeDocument/2006/relationships/image" Target="NULL"/><Relationship Id="rId31" Type="http://schemas.openxmlformats.org/officeDocument/2006/relationships/image" Target="NULL"/><Relationship Id="rId44" Type="http://schemas.openxmlformats.org/officeDocument/2006/relationships/image" Target="NULL"/><Relationship Id="rId52" Type="http://schemas.openxmlformats.org/officeDocument/2006/relationships/image" Target="NULL"/><Relationship Id="rId60" Type="http://schemas.openxmlformats.org/officeDocument/2006/relationships/image" Target="NULL"/><Relationship Id="rId6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Relationship Id="rId14" Type="http://schemas.openxmlformats.org/officeDocument/2006/relationships/image" Target="NULL"/><Relationship Id="rId22" Type="http://schemas.openxmlformats.org/officeDocument/2006/relationships/image" Target="NULL"/><Relationship Id="rId27" Type="http://schemas.openxmlformats.org/officeDocument/2006/relationships/image" Target="NULL"/><Relationship Id="rId30" Type="http://schemas.openxmlformats.org/officeDocument/2006/relationships/image" Target="NULL"/><Relationship Id="rId35" Type="http://schemas.openxmlformats.org/officeDocument/2006/relationships/image" Target="NULL"/><Relationship Id="rId43" Type="http://schemas.openxmlformats.org/officeDocument/2006/relationships/image" Target="NULL"/><Relationship Id="rId48" Type="http://schemas.openxmlformats.org/officeDocument/2006/relationships/image" Target="NULL"/><Relationship Id="rId56" Type="http://schemas.openxmlformats.org/officeDocument/2006/relationships/image" Target="NULL"/><Relationship Id="rId64" Type="http://schemas.openxmlformats.org/officeDocument/2006/relationships/image" Target="NULL"/><Relationship Id="rId8" Type="http://schemas.openxmlformats.org/officeDocument/2006/relationships/image" Target="NULL"/><Relationship Id="rId51" Type="http://schemas.openxmlformats.org/officeDocument/2006/relationships/image" Target="NULL"/><Relationship Id="rId3" Type="http://schemas.openxmlformats.org/officeDocument/2006/relationships/image" Target="NULL"/><Relationship Id="rId12" Type="http://schemas.openxmlformats.org/officeDocument/2006/relationships/image" Target="NULL"/><Relationship Id="rId17" Type="http://schemas.openxmlformats.org/officeDocument/2006/relationships/image" Target="NULL"/><Relationship Id="rId25" Type="http://schemas.openxmlformats.org/officeDocument/2006/relationships/image" Target="NULL"/><Relationship Id="rId33" Type="http://schemas.openxmlformats.org/officeDocument/2006/relationships/image" Target="NULL"/><Relationship Id="rId38" Type="http://schemas.openxmlformats.org/officeDocument/2006/relationships/image" Target="NULL"/><Relationship Id="rId46" Type="http://schemas.openxmlformats.org/officeDocument/2006/relationships/image" Target="NULL"/><Relationship Id="rId5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639</xdr:row>
      <xdr:rowOff>89124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639</xdr:row>
      <xdr:rowOff>89124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631</xdr:row>
      <xdr:rowOff>33372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631</xdr:row>
      <xdr:rowOff>33372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594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594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594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594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578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578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578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578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560</xdr:row>
      <xdr:rowOff>57150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560</xdr:row>
      <xdr:rowOff>57150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551</xdr:row>
      <xdr:rowOff>84856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551</xdr:row>
      <xdr:rowOff>84856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4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4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5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54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55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56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57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477</xdr:row>
      <xdr:rowOff>247650</xdr:rowOff>
    </xdr:to>
    <xdr:pic>
      <xdr:nvPicPr>
        <xdr:cNvPr id="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477</xdr:row>
      <xdr:rowOff>247650</xdr:rowOff>
    </xdr:to>
    <xdr:pic>
      <xdr:nvPicPr>
        <xdr:cNvPr id="6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477</xdr:row>
      <xdr:rowOff>247650</xdr:rowOff>
    </xdr:to>
    <xdr:pic>
      <xdr:nvPicPr>
        <xdr:cNvPr id="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477</xdr:row>
      <xdr:rowOff>247650</xdr:rowOff>
    </xdr:to>
    <xdr:pic>
      <xdr:nvPicPr>
        <xdr:cNvPr id="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6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0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1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2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3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7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78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79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80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81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415</xdr:row>
      <xdr:rowOff>39830</xdr:rowOff>
    </xdr:to>
    <xdr:pic>
      <xdr:nvPicPr>
        <xdr:cNvPr id="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560</xdr:row>
      <xdr:rowOff>57150</xdr:rowOff>
    </xdr:to>
    <xdr:pic>
      <xdr:nvPicPr>
        <xdr:cNvPr id="86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560</xdr:row>
      <xdr:rowOff>57150</xdr:rowOff>
    </xdr:to>
    <xdr:pic>
      <xdr:nvPicPr>
        <xdr:cNvPr id="87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551</xdr:row>
      <xdr:rowOff>84856</xdr:rowOff>
    </xdr:to>
    <xdr:pic>
      <xdr:nvPicPr>
        <xdr:cNvPr id="88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551</xdr:row>
      <xdr:rowOff>84856</xdr:rowOff>
    </xdr:to>
    <xdr:pic>
      <xdr:nvPicPr>
        <xdr:cNvPr id="89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9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98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99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100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sp macro="" textlink="">
      <xdr:nvSpPr>
        <xdr:cNvPr id="101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0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0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480</xdr:row>
      <xdr:rowOff>228600</xdr:rowOff>
    </xdr:to>
    <xdr:pic>
      <xdr:nvPicPr>
        <xdr:cNvPr id="1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480</xdr:row>
      <xdr:rowOff>228600</xdr:rowOff>
    </xdr:to>
    <xdr:pic>
      <xdr:nvPicPr>
        <xdr:cNvPr id="10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480</xdr:row>
      <xdr:rowOff>228600</xdr:rowOff>
    </xdr:to>
    <xdr:pic>
      <xdr:nvPicPr>
        <xdr:cNvPr id="10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480</xdr:row>
      <xdr:rowOff>228600</xdr:rowOff>
    </xdr:to>
    <xdr:pic>
      <xdr:nvPicPr>
        <xdr:cNvPr id="10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0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1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2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3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142875</xdr:rowOff>
    </xdr:to>
    <xdr:pic>
      <xdr:nvPicPr>
        <xdr:cNvPr id="1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18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19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20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21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394</xdr:row>
      <xdr:rowOff>0</xdr:rowOff>
    </xdr:to>
    <xdr:pic>
      <xdr:nvPicPr>
        <xdr:cNvPr id="1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538</xdr:row>
      <xdr:rowOff>104775</xdr:rowOff>
    </xdr:to>
    <xdr:pic>
      <xdr:nvPicPr>
        <xdr:cNvPr id="126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538</xdr:row>
      <xdr:rowOff>104775</xdr:rowOff>
    </xdr:to>
    <xdr:pic>
      <xdr:nvPicPr>
        <xdr:cNvPr id="127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533</xdr:row>
      <xdr:rowOff>152400</xdr:rowOff>
    </xdr:to>
    <xdr:pic>
      <xdr:nvPicPr>
        <xdr:cNvPr id="128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533</xdr:row>
      <xdr:rowOff>152400</xdr:rowOff>
    </xdr:to>
    <xdr:pic>
      <xdr:nvPicPr>
        <xdr:cNvPr id="129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467</xdr:row>
      <xdr:rowOff>106505</xdr:rowOff>
    </xdr:to>
    <xdr:pic>
      <xdr:nvPicPr>
        <xdr:cNvPr id="1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467</xdr:row>
      <xdr:rowOff>106505</xdr:rowOff>
    </xdr:to>
    <xdr:pic>
      <xdr:nvPicPr>
        <xdr:cNvPr id="1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467</xdr:row>
      <xdr:rowOff>106505</xdr:rowOff>
    </xdr:to>
    <xdr:pic>
      <xdr:nvPicPr>
        <xdr:cNvPr id="1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467</xdr:row>
      <xdr:rowOff>106505</xdr:rowOff>
    </xdr:to>
    <xdr:pic>
      <xdr:nvPicPr>
        <xdr:cNvPr id="1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50" name="Picture 1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51" name="Picture 2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52" name="Pictur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53" name="Picture 2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54" name="Pictur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142875</xdr:rowOff>
    </xdr:to>
    <xdr:pic>
      <xdr:nvPicPr>
        <xdr:cNvPr id="155" name="Picture 2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142875</xdr:rowOff>
    </xdr:to>
    <xdr:pic>
      <xdr:nvPicPr>
        <xdr:cNvPr id="156" name="Picture 1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142875</xdr:rowOff>
    </xdr:to>
    <xdr:pic>
      <xdr:nvPicPr>
        <xdr:cNvPr id="157" name="Picture 2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223</xdr:row>
      <xdr:rowOff>142875</xdr:rowOff>
    </xdr:to>
    <xdr:pic>
      <xdr:nvPicPr>
        <xdr:cNvPr id="158" name="Pictur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223</xdr:row>
      <xdr:rowOff>142875</xdr:rowOff>
    </xdr:to>
    <xdr:pic>
      <xdr:nvPicPr>
        <xdr:cNvPr id="159" name="Picture 2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0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1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2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3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365</xdr:row>
      <xdr:rowOff>228600</xdr:rowOff>
    </xdr:to>
    <xdr:pic>
      <xdr:nvPicPr>
        <xdr:cNvPr id="1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394</xdr:row>
      <xdr:rowOff>85725</xdr:rowOff>
    </xdr:to>
    <xdr:pic>
      <xdr:nvPicPr>
        <xdr:cNvPr id="168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394</xdr:row>
      <xdr:rowOff>85725</xdr:rowOff>
    </xdr:to>
    <xdr:pic>
      <xdr:nvPicPr>
        <xdr:cNvPr id="169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390</xdr:row>
      <xdr:rowOff>76200</xdr:rowOff>
    </xdr:to>
    <xdr:pic>
      <xdr:nvPicPr>
        <xdr:cNvPr id="170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390</xdr:row>
      <xdr:rowOff>76200</xdr:rowOff>
    </xdr:to>
    <xdr:pic>
      <xdr:nvPicPr>
        <xdr:cNvPr id="171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424</xdr:row>
      <xdr:rowOff>116030</xdr:rowOff>
    </xdr:to>
    <xdr:pic>
      <xdr:nvPicPr>
        <xdr:cNvPr id="1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424</xdr:row>
      <xdr:rowOff>116030</xdr:rowOff>
    </xdr:to>
    <xdr:pic>
      <xdr:nvPicPr>
        <xdr:cNvPr id="1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424</xdr:row>
      <xdr:rowOff>116030</xdr:rowOff>
    </xdr:to>
    <xdr:pic>
      <xdr:nvPicPr>
        <xdr:cNvPr id="1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424</xdr:row>
      <xdr:rowOff>116030</xdr:rowOff>
    </xdr:to>
    <xdr:pic>
      <xdr:nvPicPr>
        <xdr:cNvPr id="1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6"/>
  <sheetViews>
    <sheetView tabSelected="1" zoomScaleNormal="100" zoomScaleSheetLayoutView="110" workbookViewId="0">
      <selection activeCell="I8" sqref="I8"/>
    </sheetView>
  </sheetViews>
  <sheetFormatPr defaultRowHeight="12.75"/>
  <cols>
    <col min="1" max="1" width="68" style="15" customWidth="1"/>
    <col min="2" max="2" width="4.5703125" style="25" customWidth="1"/>
    <col min="3" max="3" width="4" style="25" customWidth="1"/>
    <col min="4" max="4" width="4.140625" style="25" customWidth="1"/>
    <col min="5" max="5" width="10.28515625" style="25" customWidth="1"/>
    <col min="6" max="6" width="5.5703125" style="25" customWidth="1"/>
    <col min="7" max="7" width="15.28515625" style="3" customWidth="1"/>
    <col min="8" max="8" width="16.7109375" style="2" customWidth="1"/>
    <col min="9" max="9" width="17" style="2" customWidth="1"/>
    <col min="10" max="10" width="18.42578125" style="2" customWidth="1"/>
    <col min="11" max="11" width="12.7109375" style="2" customWidth="1"/>
    <col min="12" max="16384" width="9.140625" style="2"/>
  </cols>
  <sheetData>
    <row r="1" spans="1:7" ht="78.75" customHeight="1">
      <c r="B1" s="27"/>
      <c r="C1" s="27"/>
      <c r="E1" s="48" t="s">
        <v>497</v>
      </c>
      <c r="F1" s="48"/>
      <c r="G1" s="48"/>
    </row>
    <row r="2" spans="1:7" ht="22.5" customHeight="1">
      <c r="A2" s="49" t="s">
        <v>435</v>
      </c>
      <c r="B2" s="49"/>
      <c r="C2" s="49"/>
      <c r="D2" s="49"/>
      <c r="E2" s="49"/>
      <c r="F2" s="49"/>
      <c r="G2" s="49"/>
    </row>
    <row r="3" spans="1:7" ht="15" customHeight="1">
      <c r="A3" s="47" t="s">
        <v>173</v>
      </c>
      <c r="B3" s="47"/>
      <c r="C3" s="47"/>
      <c r="D3" s="47"/>
      <c r="E3" s="47"/>
      <c r="F3" s="47"/>
      <c r="G3" s="28" t="s">
        <v>434</v>
      </c>
    </row>
    <row r="4" spans="1:7" ht="74.25" customHeight="1">
      <c r="A4" s="4" t="s">
        <v>83</v>
      </c>
      <c r="B4" s="5" t="s">
        <v>84</v>
      </c>
      <c r="C4" s="5" t="s">
        <v>85</v>
      </c>
      <c r="D4" s="5" t="s">
        <v>86</v>
      </c>
      <c r="E4" s="6" t="s">
        <v>87</v>
      </c>
      <c r="F4" s="22" t="s">
        <v>4</v>
      </c>
      <c r="G4" s="21" t="s">
        <v>332</v>
      </c>
    </row>
    <row r="5" spans="1:7" s="34" customFormat="1">
      <c r="A5" s="16" t="s">
        <v>88</v>
      </c>
      <c r="B5" s="23"/>
      <c r="C5" s="23"/>
      <c r="D5" s="23"/>
      <c r="E5" s="23"/>
      <c r="F5" s="23"/>
      <c r="G5" s="32">
        <f>G6+G25+G120+G135+G210+G321+G366+G428+G547+G579</f>
        <v>2013981480.4000001</v>
      </c>
    </row>
    <row r="6" spans="1:7">
      <c r="A6" s="35" t="s">
        <v>143</v>
      </c>
      <c r="B6" s="31" t="s">
        <v>89</v>
      </c>
      <c r="C6" s="31"/>
      <c r="D6" s="31"/>
      <c r="E6" s="31"/>
      <c r="F6" s="31"/>
      <c r="G6" s="36">
        <f t="shared" ref="G6" si="0">G7</f>
        <v>20500000</v>
      </c>
    </row>
    <row r="7" spans="1:7" ht="13.5">
      <c r="A7" s="17" t="s">
        <v>90</v>
      </c>
      <c r="B7" s="24" t="s">
        <v>89</v>
      </c>
      <c r="C7" s="24" t="s">
        <v>91</v>
      </c>
      <c r="D7" s="24"/>
      <c r="E7" s="24"/>
      <c r="F7" s="24"/>
      <c r="G7" s="7">
        <f>G8+G21</f>
        <v>20500000</v>
      </c>
    </row>
    <row r="8" spans="1:7" ht="25.5">
      <c r="A8" s="8" t="s">
        <v>92</v>
      </c>
      <c r="B8" s="24" t="s">
        <v>89</v>
      </c>
      <c r="C8" s="24" t="s">
        <v>91</v>
      </c>
      <c r="D8" s="24" t="s">
        <v>101</v>
      </c>
      <c r="E8" s="24"/>
      <c r="F8" s="24"/>
      <c r="G8" s="7">
        <f>G14+G9</f>
        <v>9000000</v>
      </c>
    </row>
    <row r="9" spans="1:7" ht="13.5">
      <c r="A9" s="8" t="s">
        <v>181</v>
      </c>
      <c r="B9" s="24" t="s">
        <v>89</v>
      </c>
      <c r="C9" s="24" t="s">
        <v>91</v>
      </c>
      <c r="D9" s="24" t="s">
        <v>101</v>
      </c>
      <c r="E9" s="24" t="s">
        <v>180</v>
      </c>
      <c r="F9" s="24"/>
      <c r="G9" s="7">
        <f>G10+G12</f>
        <v>28000</v>
      </c>
    </row>
    <row r="10" spans="1:7" ht="13.5">
      <c r="A10" s="8" t="s">
        <v>183</v>
      </c>
      <c r="B10" s="24" t="s">
        <v>89</v>
      </c>
      <c r="C10" s="24" t="s">
        <v>91</v>
      </c>
      <c r="D10" s="24" t="s">
        <v>101</v>
      </c>
      <c r="E10" s="24" t="s">
        <v>196</v>
      </c>
      <c r="F10" s="24"/>
      <c r="G10" s="7">
        <f t="shared" ref="G10" si="1">G11</f>
        <v>15000</v>
      </c>
    </row>
    <row r="11" spans="1:7" ht="13.5">
      <c r="A11" s="8" t="s">
        <v>155</v>
      </c>
      <c r="B11" s="24" t="s">
        <v>89</v>
      </c>
      <c r="C11" s="24" t="s">
        <v>91</v>
      </c>
      <c r="D11" s="24" t="s">
        <v>101</v>
      </c>
      <c r="E11" s="24" t="s">
        <v>196</v>
      </c>
      <c r="F11" s="24" t="s">
        <v>153</v>
      </c>
      <c r="G11" s="7">
        <v>15000</v>
      </c>
    </row>
    <row r="12" spans="1:7" ht="13.5">
      <c r="A12" s="8" t="s">
        <v>189</v>
      </c>
      <c r="B12" s="24" t="s">
        <v>89</v>
      </c>
      <c r="C12" s="24" t="s">
        <v>91</v>
      </c>
      <c r="D12" s="24" t="s">
        <v>101</v>
      </c>
      <c r="E12" s="24" t="s">
        <v>197</v>
      </c>
      <c r="F12" s="24"/>
      <c r="G12" s="7">
        <f t="shared" ref="G12" si="2">G13</f>
        <v>13000</v>
      </c>
    </row>
    <row r="13" spans="1:7" ht="13.5">
      <c r="A13" s="8" t="s">
        <v>155</v>
      </c>
      <c r="B13" s="24" t="s">
        <v>89</v>
      </c>
      <c r="C13" s="24" t="s">
        <v>91</v>
      </c>
      <c r="D13" s="24" t="s">
        <v>101</v>
      </c>
      <c r="E13" s="24" t="s">
        <v>197</v>
      </c>
      <c r="F13" s="24" t="s">
        <v>153</v>
      </c>
      <c r="G13" s="7">
        <v>13000</v>
      </c>
    </row>
    <row r="14" spans="1:7" ht="13.5">
      <c r="A14" s="8" t="s">
        <v>5</v>
      </c>
      <c r="B14" s="24" t="s">
        <v>89</v>
      </c>
      <c r="C14" s="24" t="s">
        <v>91</v>
      </c>
      <c r="D14" s="24" t="s">
        <v>101</v>
      </c>
      <c r="E14" s="24" t="s">
        <v>6</v>
      </c>
      <c r="F14" s="24"/>
      <c r="G14" s="7">
        <f>G15+G19</f>
        <v>8972000</v>
      </c>
    </row>
    <row r="15" spans="1:7" ht="25.5">
      <c r="A15" s="8" t="s">
        <v>103</v>
      </c>
      <c r="B15" s="24" t="s">
        <v>89</v>
      </c>
      <c r="C15" s="24" t="s">
        <v>91</v>
      </c>
      <c r="D15" s="24" t="s">
        <v>101</v>
      </c>
      <c r="E15" s="24" t="s">
        <v>198</v>
      </c>
      <c r="F15" s="24"/>
      <c r="G15" s="7">
        <f>G16+G17+G18</f>
        <v>7166786</v>
      </c>
    </row>
    <row r="16" spans="1:7" ht="40.5" customHeight="1">
      <c r="A16" s="8" t="s">
        <v>154</v>
      </c>
      <c r="B16" s="24" t="s">
        <v>89</v>
      </c>
      <c r="C16" s="24" t="s">
        <v>91</v>
      </c>
      <c r="D16" s="24" t="s">
        <v>101</v>
      </c>
      <c r="E16" s="24" t="s">
        <v>198</v>
      </c>
      <c r="F16" s="24" t="s">
        <v>152</v>
      </c>
      <c r="G16" s="7">
        <f>973172+678432+1178463+280581+293899+204887+355896+84735+25000+800000</f>
        <v>4875065</v>
      </c>
    </row>
    <row r="17" spans="1:7" ht="13.5">
      <c r="A17" s="8" t="s">
        <v>155</v>
      </c>
      <c r="B17" s="24" t="s">
        <v>89</v>
      </c>
      <c r="C17" s="24" t="s">
        <v>91</v>
      </c>
      <c r="D17" s="24" t="s">
        <v>101</v>
      </c>
      <c r="E17" s="24" t="s">
        <v>198</v>
      </c>
      <c r="F17" s="24" t="s">
        <v>153</v>
      </c>
      <c r="G17" s="7">
        <f>462490+1813741</f>
        <v>2276231</v>
      </c>
    </row>
    <row r="18" spans="1:7" ht="13.5">
      <c r="A18" s="8" t="s">
        <v>157</v>
      </c>
      <c r="B18" s="24" t="s">
        <v>89</v>
      </c>
      <c r="C18" s="24" t="s">
        <v>91</v>
      </c>
      <c r="D18" s="24" t="s">
        <v>101</v>
      </c>
      <c r="E18" s="24" t="s">
        <v>198</v>
      </c>
      <c r="F18" s="24" t="s">
        <v>156</v>
      </c>
      <c r="G18" s="7">
        <f>15000+490</f>
        <v>15490</v>
      </c>
    </row>
    <row r="19" spans="1:7" ht="13.5">
      <c r="A19" s="8" t="s">
        <v>93</v>
      </c>
      <c r="B19" s="24" t="s">
        <v>89</v>
      </c>
      <c r="C19" s="24" t="s">
        <v>91</v>
      </c>
      <c r="D19" s="24" t="s">
        <v>101</v>
      </c>
      <c r="E19" s="24" t="s">
        <v>199</v>
      </c>
      <c r="F19" s="24"/>
      <c r="G19" s="7">
        <f>G20</f>
        <v>1805214</v>
      </c>
    </row>
    <row r="20" spans="1:7" ht="41.25" customHeight="1">
      <c r="A20" s="8" t="s">
        <v>154</v>
      </c>
      <c r="B20" s="24" t="s">
        <v>89</v>
      </c>
      <c r="C20" s="24" t="s">
        <v>91</v>
      </c>
      <c r="D20" s="24" t="s">
        <v>101</v>
      </c>
      <c r="E20" s="24" t="s">
        <v>199</v>
      </c>
      <c r="F20" s="24" t="s">
        <v>152</v>
      </c>
      <c r="G20" s="7">
        <f>1386493+418721</f>
        <v>1805214</v>
      </c>
    </row>
    <row r="21" spans="1:7" ht="13.5" customHeight="1">
      <c r="A21" s="8" t="s">
        <v>96</v>
      </c>
      <c r="B21" s="1" t="s">
        <v>89</v>
      </c>
      <c r="C21" s="1" t="s">
        <v>91</v>
      </c>
      <c r="D21" s="1" t="s">
        <v>140</v>
      </c>
      <c r="E21" s="1"/>
      <c r="F21" s="1"/>
      <c r="G21" s="7">
        <f t="shared" ref="G21:G22" si="3">G22</f>
        <v>11500000</v>
      </c>
    </row>
    <row r="22" spans="1:7" ht="14.25" customHeight="1">
      <c r="A22" s="8" t="s">
        <v>5</v>
      </c>
      <c r="B22" s="1" t="s">
        <v>89</v>
      </c>
      <c r="C22" s="1" t="s">
        <v>91</v>
      </c>
      <c r="D22" s="1" t="s">
        <v>140</v>
      </c>
      <c r="E22" s="1" t="s">
        <v>6</v>
      </c>
      <c r="F22" s="1"/>
      <c r="G22" s="7">
        <f t="shared" si="3"/>
        <v>11500000</v>
      </c>
    </row>
    <row r="23" spans="1:7" ht="15.75" customHeight="1">
      <c r="A23" s="8" t="s">
        <v>290</v>
      </c>
      <c r="B23" s="1" t="s">
        <v>89</v>
      </c>
      <c r="C23" s="1" t="s">
        <v>91</v>
      </c>
      <c r="D23" s="1" t="s">
        <v>140</v>
      </c>
      <c r="E23" s="1" t="s">
        <v>291</v>
      </c>
      <c r="F23" s="1"/>
      <c r="G23" s="7">
        <f>G24</f>
        <v>11500000</v>
      </c>
    </row>
    <row r="24" spans="1:7" ht="13.5" customHeight="1">
      <c r="A24" s="8" t="s">
        <v>157</v>
      </c>
      <c r="B24" s="1" t="s">
        <v>89</v>
      </c>
      <c r="C24" s="1" t="s">
        <v>91</v>
      </c>
      <c r="D24" s="1" t="s">
        <v>140</v>
      </c>
      <c r="E24" s="1" t="s">
        <v>291</v>
      </c>
      <c r="F24" s="1" t="s">
        <v>156</v>
      </c>
      <c r="G24" s="7">
        <v>11500000</v>
      </c>
    </row>
    <row r="25" spans="1:7">
      <c r="A25" s="35" t="s">
        <v>151</v>
      </c>
      <c r="B25" s="31" t="s">
        <v>94</v>
      </c>
      <c r="C25" s="31"/>
      <c r="D25" s="31"/>
      <c r="E25" s="31"/>
      <c r="F25" s="31"/>
      <c r="G25" s="36">
        <f>G26+G65+G102+G97+G89+G108+G115</f>
        <v>131589316.37</v>
      </c>
    </row>
    <row r="26" spans="1:7" ht="13.5">
      <c r="A26" s="17" t="s">
        <v>90</v>
      </c>
      <c r="B26" s="24" t="s">
        <v>94</v>
      </c>
      <c r="C26" s="24" t="s">
        <v>91</v>
      </c>
      <c r="D26" s="24"/>
      <c r="E26" s="24"/>
      <c r="F26" s="24"/>
      <c r="G26" s="7">
        <f>G27+G31+G52+G56</f>
        <v>111430712.34</v>
      </c>
    </row>
    <row r="27" spans="1:7" ht="13.5">
      <c r="A27" s="8" t="s">
        <v>99</v>
      </c>
      <c r="B27" s="24" t="s">
        <v>94</v>
      </c>
      <c r="C27" s="24" t="s">
        <v>91</v>
      </c>
      <c r="D27" s="24" t="s">
        <v>102</v>
      </c>
      <c r="E27" s="24"/>
      <c r="F27" s="24"/>
      <c r="G27" s="7">
        <f>G29</f>
        <v>2385693.0099999998</v>
      </c>
    </row>
    <row r="28" spans="1:7" ht="13.5">
      <c r="A28" s="8" t="s">
        <v>5</v>
      </c>
      <c r="B28" s="24" t="s">
        <v>94</v>
      </c>
      <c r="C28" s="24" t="s">
        <v>91</v>
      </c>
      <c r="D28" s="24" t="s">
        <v>102</v>
      </c>
      <c r="E28" s="24" t="s">
        <v>6</v>
      </c>
      <c r="F28" s="24"/>
      <c r="G28" s="7">
        <f t="shared" ref="G28:G29" si="4">G29</f>
        <v>2385693.0099999998</v>
      </c>
    </row>
    <row r="29" spans="1:7" ht="13.5">
      <c r="A29" s="8" t="s">
        <v>95</v>
      </c>
      <c r="B29" s="24" t="s">
        <v>94</v>
      </c>
      <c r="C29" s="24" t="s">
        <v>91</v>
      </c>
      <c r="D29" s="24" t="s">
        <v>102</v>
      </c>
      <c r="E29" s="24" t="s">
        <v>200</v>
      </c>
      <c r="F29" s="24"/>
      <c r="G29" s="7">
        <f t="shared" si="4"/>
        <v>2385693.0099999998</v>
      </c>
    </row>
    <row r="30" spans="1:7" ht="40.5" customHeight="1">
      <c r="A30" s="8" t="s">
        <v>154</v>
      </c>
      <c r="B30" s="24" t="s">
        <v>94</v>
      </c>
      <c r="C30" s="24" t="s">
        <v>91</v>
      </c>
      <c r="D30" s="24" t="s">
        <v>102</v>
      </c>
      <c r="E30" s="24" t="s">
        <v>200</v>
      </c>
      <c r="F30" s="24" t="s">
        <v>152</v>
      </c>
      <c r="G30" s="7">
        <v>2385693.0099999998</v>
      </c>
    </row>
    <row r="31" spans="1:7" ht="25.5">
      <c r="A31" s="8" t="s">
        <v>100</v>
      </c>
      <c r="B31" s="24" t="s">
        <v>94</v>
      </c>
      <c r="C31" s="24" t="s">
        <v>91</v>
      </c>
      <c r="D31" s="24" t="s">
        <v>104</v>
      </c>
      <c r="E31" s="24"/>
      <c r="F31" s="24"/>
      <c r="G31" s="7">
        <f>G37+G32</f>
        <v>53900614.310000002</v>
      </c>
    </row>
    <row r="32" spans="1:7" ht="13.5">
      <c r="A32" s="8" t="s">
        <v>181</v>
      </c>
      <c r="B32" s="24" t="s">
        <v>94</v>
      </c>
      <c r="C32" s="24" t="s">
        <v>91</v>
      </c>
      <c r="D32" s="24" t="s">
        <v>104</v>
      </c>
      <c r="E32" s="24" t="s">
        <v>180</v>
      </c>
      <c r="F32" s="24"/>
      <c r="G32" s="7">
        <f>G33+G35</f>
        <v>191620</v>
      </c>
    </row>
    <row r="33" spans="1:11" ht="13.5">
      <c r="A33" s="8" t="s">
        <v>183</v>
      </c>
      <c r="B33" s="24" t="s">
        <v>94</v>
      </c>
      <c r="C33" s="24" t="s">
        <v>91</v>
      </c>
      <c r="D33" s="24" t="s">
        <v>104</v>
      </c>
      <c r="E33" s="24" t="s">
        <v>196</v>
      </c>
      <c r="F33" s="24"/>
      <c r="G33" s="7">
        <f>G34</f>
        <v>50000</v>
      </c>
    </row>
    <row r="34" spans="1:11" ht="13.5">
      <c r="A34" s="8" t="s">
        <v>155</v>
      </c>
      <c r="B34" s="24" t="s">
        <v>94</v>
      </c>
      <c r="C34" s="24" t="s">
        <v>91</v>
      </c>
      <c r="D34" s="24" t="s">
        <v>104</v>
      </c>
      <c r="E34" s="24" t="s">
        <v>196</v>
      </c>
      <c r="F34" s="24" t="s">
        <v>153</v>
      </c>
      <c r="G34" s="7">
        <v>50000</v>
      </c>
      <c r="K34" s="37"/>
    </row>
    <row r="35" spans="1:11" ht="13.5">
      <c r="A35" s="8" t="s">
        <v>189</v>
      </c>
      <c r="B35" s="24" t="s">
        <v>94</v>
      </c>
      <c r="C35" s="24" t="s">
        <v>91</v>
      </c>
      <c r="D35" s="24" t="s">
        <v>104</v>
      </c>
      <c r="E35" s="24" t="s">
        <v>197</v>
      </c>
      <c r="F35" s="24"/>
      <c r="G35" s="7">
        <f>G36</f>
        <v>141620</v>
      </c>
    </row>
    <row r="36" spans="1:11" ht="13.5">
      <c r="A36" s="8" t="s">
        <v>155</v>
      </c>
      <c r="B36" s="24" t="s">
        <v>94</v>
      </c>
      <c r="C36" s="24" t="s">
        <v>91</v>
      </c>
      <c r="D36" s="24" t="s">
        <v>104</v>
      </c>
      <c r="E36" s="24" t="s">
        <v>197</v>
      </c>
      <c r="F36" s="24" t="s">
        <v>153</v>
      </c>
      <c r="G36" s="7">
        <v>141620</v>
      </c>
    </row>
    <row r="37" spans="1:11" ht="13.5">
      <c r="A37" s="8" t="s">
        <v>5</v>
      </c>
      <c r="B37" s="24" t="s">
        <v>94</v>
      </c>
      <c r="C37" s="24" t="s">
        <v>91</v>
      </c>
      <c r="D37" s="24" t="s">
        <v>104</v>
      </c>
      <c r="E37" s="24" t="s">
        <v>6</v>
      </c>
      <c r="F37" s="24"/>
      <c r="G37" s="7">
        <f>G38+G41+G43+G46+G49</f>
        <v>53708994.310000002</v>
      </c>
    </row>
    <row r="38" spans="1:11" ht="13.5">
      <c r="A38" s="9" t="s">
        <v>25</v>
      </c>
      <c r="B38" s="24" t="s">
        <v>94</v>
      </c>
      <c r="C38" s="24" t="s">
        <v>91</v>
      </c>
      <c r="D38" s="24" t="s">
        <v>11</v>
      </c>
      <c r="E38" s="24" t="s">
        <v>321</v>
      </c>
      <c r="F38" s="24"/>
      <c r="G38" s="7">
        <f>G39+G40</f>
        <v>1490300</v>
      </c>
    </row>
    <row r="39" spans="1:11" ht="42.75" customHeight="1">
      <c r="A39" s="8" t="s">
        <v>154</v>
      </c>
      <c r="B39" s="24" t="s">
        <v>94</v>
      </c>
      <c r="C39" s="24" t="s">
        <v>91</v>
      </c>
      <c r="D39" s="24" t="s">
        <v>11</v>
      </c>
      <c r="E39" s="24" t="s">
        <v>321</v>
      </c>
      <c r="F39" s="24" t="s">
        <v>152</v>
      </c>
      <c r="G39" s="7">
        <v>1402215</v>
      </c>
    </row>
    <row r="40" spans="1:11" ht="13.5">
      <c r="A40" s="8" t="s">
        <v>155</v>
      </c>
      <c r="B40" s="24" t="s">
        <v>94</v>
      </c>
      <c r="C40" s="24" t="s">
        <v>91</v>
      </c>
      <c r="D40" s="24" t="s">
        <v>11</v>
      </c>
      <c r="E40" s="24" t="s">
        <v>321</v>
      </c>
      <c r="F40" s="24" t="s">
        <v>153</v>
      </c>
      <c r="G40" s="7">
        <v>88085</v>
      </c>
    </row>
    <row r="41" spans="1:11" ht="25.5">
      <c r="A41" s="9" t="s">
        <v>60</v>
      </c>
      <c r="B41" s="24" t="s">
        <v>94</v>
      </c>
      <c r="C41" s="24" t="s">
        <v>91</v>
      </c>
      <c r="D41" s="24" t="s">
        <v>104</v>
      </c>
      <c r="E41" s="24" t="s">
        <v>201</v>
      </c>
      <c r="F41" s="24"/>
      <c r="G41" s="7">
        <f>G42</f>
        <v>81253</v>
      </c>
    </row>
    <row r="42" spans="1:11" ht="13.5">
      <c r="A42" s="8" t="s">
        <v>155</v>
      </c>
      <c r="B42" s="24" t="s">
        <v>94</v>
      </c>
      <c r="C42" s="24" t="s">
        <v>91</v>
      </c>
      <c r="D42" s="24" t="s">
        <v>104</v>
      </c>
      <c r="E42" s="24" t="s">
        <v>201</v>
      </c>
      <c r="F42" s="24" t="s">
        <v>153</v>
      </c>
      <c r="G42" s="7">
        <v>81253</v>
      </c>
    </row>
    <row r="43" spans="1:11" ht="25.5">
      <c r="A43" s="8" t="s">
        <v>103</v>
      </c>
      <c r="B43" s="24" t="s">
        <v>94</v>
      </c>
      <c r="C43" s="24" t="s">
        <v>91</v>
      </c>
      <c r="D43" s="24" t="s">
        <v>104</v>
      </c>
      <c r="E43" s="24" t="s">
        <v>198</v>
      </c>
      <c r="F43" s="24"/>
      <c r="G43" s="7">
        <f>SUM(G44:G45)</f>
        <v>51254391.310000002</v>
      </c>
    </row>
    <row r="44" spans="1:11" ht="26.25" customHeight="1">
      <c r="A44" s="8" t="s">
        <v>154</v>
      </c>
      <c r="B44" s="24" t="s">
        <v>94</v>
      </c>
      <c r="C44" s="24" t="s">
        <v>91</v>
      </c>
      <c r="D44" s="24" t="s">
        <v>104</v>
      </c>
      <c r="E44" s="24" t="s">
        <v>198</v>
      </c>
      <c r="F44" s="24" t="s">
        <v>152</v>
      </c>
      <c r="G44" s="7">
        <v>38672990.210000001</v>
      </c>
    </row>
    <row r="45" spans="1:11" ht="13.5">
      <c r="A45" s="8" t="s">
        <v>155</v>
      </c>
      <c r="B45" s="24" t="s">
        <v>94</v>
      </c>
      <c r="C45" s="24" t="s">
        <v>91</v>
      </c>
      <c r="D45" s="24" t="s">
        <v>104</v>
      </c>
      <c r="E45" s="24" t="s">
        <v>198</v>
      </c>
      <c r="F45" s="24" t="s">
        <v>153</v>
      </c>
      <c r="G45" s="7">
        <f>13199651.71-550000-38250.61-30000</f>
        <v>12581401.100000001</v>
      </c>
    </row>
    <row r="46" spans="1:11" ht="13.5">
      <c r="A46" s="8" t="s">
        <v>59</v>
      </c>
      <c r="B46" s="24" t="s">
        <v>94</v>
      </c>
      <c r="C46" s="24" t="s">
        <v>91</v>
      </c>
      <c r="D46" s="24" t="s">
        <v>104</v>
      </c>
      <c r="E46" s="24" t="s">
        <v>322</v>
      </c>
      <c r="F46" s="24"/>
      <c r="G46" s="7">
        <f>G47+G48</f>
        <v>745300</v>
      </c>
    </row>
    <row r="47" spans="1:11" ht="37.5" customHeight="1">
      <c r="A47" s="8" t="s">
        <v>154</v>
      </c>
      <c r="B47" s="24" t="s">
        <v>94</v>
      </c>
      <c r="C47" s="24" t="s">
        <v>91</v>
      </c>
      <c r="D47" s="24" t="s">
        <v>104</v>
      </c>
      <c r="E47" s="24" t="s">
        <v>322</v>
      </c>
      <c r="F47" s="24" t="s">
        <v>152</v>
      </c>
      <c r="G47" s="7">
        <v>709721</v>
      </c>
    </row>
    <row r="48" spans="1:11" ht="13.5">
      <c r="A48" s="8" t="s">
        <v>155</v>
      </c>
      <c r="B48" s="24" t="s">
        <v>94</v>
      </c>
      <c r="C48" s="24" t="s">
        <v>91</v>
      </c>
      <c r="D48" s="24" t="s">
        <v>104</v>
      </c>
      <c r="E48" s="24" t="s">
        <v>322</v>
      </c>
      <c r="F48" s="24" t="s">
        <v>153</v>
      </c>
      <c r="G48" s="7">
        <v>35579</v>
      </c>
    </row>
    <row r="49" spans="1:7" ht="25.5">
      <c r="A49" s="9" t="s">
        <v>58</v>
      </c>
      <c r="B49" s="24" t="s">
        <v>94</v>
      </c>
      <c r="C49" s="24" t="s">
        <v>91</v>
      </c>
      <c r="D49" s="24" t="s">
        <v>104</v>
      </c>
      <c r="E49" s="24" t="s">
        <v>323</v>
      </c>
      <c r="F49" s="24"/>
      <c r="G49" s="7">
        <f>G50+G51</f>
        <v>137750</v>
      </c>
    </row>
    <row r="50" spans="1:7" ht="38.25">
      <c r="A50" s="8" t="s">
        <v>154</v>
      </c>
      <c r="B50" s="24" t="s">
        <v>94</v>
      </c>
      <c r="C50" s="24" t="s">
        <v>91</v>
      </c>
      <c r="D50" s="24" t="s">
        <v>104</v>
      </c>
      <c r="E50" s="24" t="s">
        <v>323</v>
      </c>
      <c r="F50" s="24" t="s">
        <v>152</v>
      </c>
      <c r="G50" s="7">
        <v>121650</v>
      </c>
    </row>
    <row r="51" spans="1:7" ht="13.5">
      <c r="A51" s="8" t="s">
        <v>155</v>
      </c>
      <c r="B51" s="24" t="s">
        <v>94</v>
      </c>
      <c r="C51" s="24" t="s">
        <v>91</v>
      </c>
      <c r="D51" s="24" t="s">
        <v>104</v>
      </c>
      <c r="E51" s="24" t="s">
        <v>323</v>
      </c>
      <c r="F51" s="24" t="s">
        <v>153</v>
      </c>
      <c r="G51" s="7">
        <v>16100</v>
      </c>
    </row>
    <row r="52" spans="1:7" ht="13.5">
      <c r="A52" s="8" t="s">
        <v>163</v>
      </c>
      <c r="B52" s="24" t="s">
        <v>94</v>
      </c>
      <c r="C52" s="24" t="s">
        <v>91</v>
      </c>
      <c r="D52" s="24" t="s">
        <v>115</v>
      </c>
      <c r="E52" s="24"/>
      <c r="F52" s="24"/>
      <c r="G52" s="7">
        <f>G53</f>
        <v>2400</v>
      </c>
    </row>
    <row r="53" spans="1:7" ht="13.5">
      <c r="A53" s="8" t="s">
        <v>5</v>
      </c>
      <c r="B53" s="24" t="s">
        <v>94</v>
      </c>
      <c r="C53" s="24" t="s">
        <v>91</v>
      </c>
      <c r="D53" s="24" t="s">
        <v>115</v>
      </c>
      <c r="E53" s="24" t="s">
        <v>6</v>
      </c>
      <c r="F53" s="24"/>
      <c r="G53" s="7">
        <f t="shared" ref="G53:G54" si="5">G54</f>
        <v>2400</v>
      </c>
    </row>
    <row r="54" spans="1:7" ht="25.5">
      <c r="A54" s="9" t="s">
        <v>164</v>
      </c>
      <c r="B54" s="24" t="s">
        <v>94</v>
      </c>
      <c r="C54" s="24" t="s">
        <v>91</v>
      </c>
      <c r="D54" s="24" t="s">
        <v>115</v>
      </c>
      <c r="E54" s="24" t="s">
        <v>202</v>
      </c>
      <c r="F54" s="24"/>
      <c r="G54" s="7">
        <f t="shared" si="5"/>
        <v>2400</v>
      </c>
    </row>
    <row r="55" spans="1:7" ht="13.5">
      <c r="A55" s="8" t="s">
        <v>155</v>
      </c>
      <c r="B55" s="24" t="s">
        <v>94</v>
      </c>
      <c r="C55" s="24" t="s">
        <v>91</v>
      </c>
      <c r="D55" s="24" t="s">
        <v>115</v>
      </c>
      <c r="E55" s="24" t="s">
        <v>202</v>
      </c>
      <c r="F55" s="24" t="s">
        <v>153</v>
      </c>
      <c r="G55" s="7">
        <v>2400</v>
      </c>
    </row>
    <row r="56" spans="1:7" ht="13.5">
      <c r="A56" s="8" t="s">
        <v>96</v>
      </c>
      <c r="B56" s="24" t="s">
        <v>94</v>
      </c>
      <c r="C56" s="24" t="s">
        <v>91</v>
      </c>
      <c r="D56" s="24" t="s">
        <v>140</v>
      </c>
      <c r="E56" s="24"/>
      <c r="F56" s="24"/>
      <c r="G56" s="7">
        <f>G57+G60</f>
        <v>55142005.019999996</v>
      </c>
    </row>
    <row r="57" spans="1:7" ht="13.5">
      <c r="A57" s="13" t="s">
        <v>328</v>
      </c>
      <c r="B57" s="24" t="s">
        <v>94</v>
      </c>
      <c r="C57" s="24" t="s">
        <v>91</v>
      </c>
      <c r="D57" s="24" t="s">
        <v>140</v>
      </c>
      <c r="E57" s="24" t="s">
        <v>329</v>
      </c>
      <c r="F57" s="24"/>
      <c r="G57" s="7">
        <f t="shared" ref="G57:G58" si="6">G58</f>
        <v>38250613.979999997</v>
      </c>
    </row>
    <row r="58" spans="1:7" ht="76.5">
      <c r="A58" s="9" t="s">
        <v>191</v>
      </c>
      <c r="B58" s="24" t="s">
        <v>94</v>
      </c>
      <c r="C58" s="24" t="s">
        <v>91</v>
      </c>
      <c r="D58" s="24" t="s">
        <v>140</v>
      </c>
      <c r="E58" s="24" t="s">
        <v>330</v>
      </c>
      <c r="F58" s="24"/>
      <c r="G58" s="7">
        <f t="shared" si="6"/>
        <v>38250613.979999997</v>
      </c>
    </row>
    <row r="59" spans="1:7" ht="13.5">
      <c r="A59" s="8" t="s">
        <v>157</v>
      </c>
      <c r="B59" s="24" t="s">
        <v>94</v>
      </c>
      <c r="C59" s="24" t="s">
        <v>91</v>
      </c>
      <c r="D59" s="24" t="s">
        <v>140</v>
      </c>
      <c r="E59" s="24" t="s">
        <v>330</v>
      </c>
      <c r="F59" s="24" t="s">
        <v>156</v>
      </c>
      <c r="G59" s="7">
        <f>38212363.37+38250.61</f>
        <v>38250613.979999997</v>
      </c>
    </row>
    <row r="60" spans="1:7" ht="13.5">
      <c r="A60" s="8" t="s">
        <v>5</v>
      </c>
      <c r="B60" s="24" t="s">
        <v>94</v>
      </c>
      <c r="C60" s="24" t="s">
        <v>91</v>
      </c>
      <c r="D60" s="24" t="s">
        <v>140</v>
      </c>
      <c r="E60" s="24" t="s">
        <v>6</v>
      </c>
      <c r="F60" s="24"/>
      <c r="G60" s="7">
        <f>G61</f>
        <v>16891391.039999999</v>
      </c>
    </row>
    <row r="61" spans="1:7" ht="25.5" customHeight="1">
      <c r="A61" s="8" t="s">
        <v>129</v>
      </c>
      <c r="B61" s="24" t="s">
        <v>94</v>
      </c>
      <c r="C61" s="24" t="s">
        <v>91</v>
      </c>
      <c r="D61" s="24" t="s">
        <v>140</v>
      </c>
      <c r="E61" s="24" t="s">
        <v>258</v>
      </c>
      <c r="F61" s="24"/>
      <c r="G61" s="7">
        <f>G62+G63+G64</f>
        <v>16891391.039999999</v>
      </c>
    </row>
    <row r="62" spans="1:7" ht="39.75" customHeight="1">
      <c r="A62" s="8" t="s">
        <v>154</v>
      </c>
      <c r="B62" s="24" t="s">
        <v>94</v>
      </c>
      <c r="C62" s="24" t="s">
        <v>91</v>
      </c>
      <c r="D62" s="24" t="s">
        <v>140</v>
      </c>
      <c r="E62" s="24" t="s">
        <v>258</v>
      </c>
      <c r="F62" s="24" t="s">
        <v>152</v>
      </c>
      <c r="G62" s="7">
        <v>14321205.4</v>
      </c>
    </row>
    <row r="63" spans="1:7" ht="13.5">
      <c r="A63" s="8" t="s">
        <v>155</v>
      </c>
      <c r="B63" s="24" t="s">
        <v>94</v>
      </c>
      <c r="C63" s="24" t="s">
        <v>91</v>
      </c>
      <c r="D63" s="24" t="s">
        <v>140</v>
      </c>
      <c r="E63" s="24" t="s">
        <v>258</v>
      </c>
      <c r="F63" s="24" t="s">
        <v>153</v>
      </c>
      <c r="G63" s="7">
        <v>2560355.64</v>
      </c>
    </row>
    <row r="64" spans="1:7" ht="13.5">
      <c r="A64" s="8" t="s">
        <v>157</v>
      </c>
      <c r="B64" s="24" t="s">
        <v>94</v>
      </c>
      <c r="C64" s="24" t="s">
        <v>91</v>
      </c>
      <c r="D64" s="24" t="s">
        <v>140</v>
      </c>
      <c r="E64" s="24" t="s">
        <v>258</v>
      </c>
      <c r="F64" s="24" t="s">
        <v>156</v>
      </c>
      <c r="G64" s="7">
        <v>9830</v>
      </c>
    </row>
    <row r="65" spans="1:7" ht="13.5">
      <c r="A65" s="8" t="s">
        <v>110</v>
      </c>
      <c r="B65" s="24" t="s">
        <v>94</v>
      </c>
      <c r="C65" s="24" t="s">
        <v>101</v>
      </c>
      <c r="D65" s="24"/>
      <c r="E65" s="24"/>
      <c r="F65" s="24"/>
      <c r="G65" s="7">
        <f>G66+G81+G71</f>
        <v>16186592.030000001</v>
      </c>
    </row>
    <row r="66" spans="1:7" ht="13.5">
      <c r="A66" s="8" t="s">
        <v>141</v>
      </c>
      <c r="B66" s="24" t="s">
        <v>94</v>
      </c>
      <c r="C66" s="24" t="s">
        <v>101</v>
      </c>
      <c r="D66" s="24" t="s">
        <v>104</v>
      </c>
      <c r="E66" s="24"/>
      <c r="F66" s="24"/>
      <c r="G66" s="7">
        <f t="shared" ref="G66:G67" si="7">G67</f>
        <v>2997700</v>
      </c>
    </row>
    <row r="67" spans="1:7" ht="13.5">
      <c r="A67" s="8" t="s">
        <v>5</v>
      </c>
      <c r="B67" s="24" t="s">
        <v>94</v>
      </c>
      <c r="C67" s="24" t="s">
        <v>101</v>
      </c>
      <c r="D67" s="24" t="s">
        <v>104</v>
      </c>
      <c r="E67" s="24" t="s">
        <v>6</v>
      </c>
      <c r="F67" s="24"/>
      <c r="G67" s="7">
        <f t="shared" si="7"/>
        <v>2997700</v>
      </c>
    </row>
    <row r="68" spans="1:7" ht="50.25" customHeight="1">
      <c r="A68" s="9" t="s">
        <v>42</v>
      </c>
      <c r="B68" s="24" t="s">
        <v>94</v>
      </c>
      <c r="C68" s="24" t="s">
        <v>101</v>
      </c>
      <c r="D68" s="24" t="s">
        <v>104</v>
      </c>
      <c r="E68" s="24" t="s">
        <v>203</v>
      </c>
      <c r="F68" s="24"/>
      <c r="G68" s="7">
        <f>G69+G70</f>
        <v>2997700</v>
      </c>
    </row>
    <row r="69" spans="1:7" ht="37.5" customHeight="1">
      <c r="A69" s="8" t="s">
        <v>154</v>
      </c>
      <c r="B69" s="24" t="s">
        <v>94</v>
      </c>
      <c r="C69" s="24" t="s">
        <v>101</v>
      </c>
      <c r="D69" s="24" t="s">
        <v>104</v>
      </c>
      <c r="E69" s="24" t="s">
        <v>203</v>
      </c>
      <c r="F69" s="24" t="s">
        <v>152</v>
      </c>
      <c r="G69" s="7">
        <v>2489000</v>
      </c>
    </row>
    <row r="70" spans="1:7" ht="37.5" customHeight="1">
      <c r="A70" s="8" t="s">
        <v>155</v>
      </c>
      <c r="B70" s="24" t="s">
        <v>94</v>
      </c>
      <c r="C70" s="24" t="s">
        <v>101</v>
      </c>
      <c r="D70" s="24" t="s">
        <v>104</v>
      </c>
      <c r="E70" s="24" t="s">
        <v>203</v>
      </c>
      <c r="F70" s="24" t="s">
        <v>153</v>
      </c>
      <c r="G70" s="7">
        <v>508700</v>
      </c>
    </row>
    <row r="71" spans="1:7" ht="25.5">
      <c r="A71" s="10" t="s">
        <v>111</v>
      </c>
      <c r="B71" s="24" t="s">
        <v>94</v>
      </c>
      <c r="C71" s="24" t="s">
        <v>101</v>
      </c>
      <c r="D71" s="24" t="s">
        <v>108</v>
      </c>
      <c r="E71" s="24"/>
      <c r="F71" s="24"/>
      <c r="G71" s="7">
        <f>G72</f>
        <v>12630992.030000001</v>
      </c>
    </row>
    <row r="72" spans="1:7" ht="38.25">
      <c r="A72" s="8" t="s">
        <v>275</v>
      </c>
      <c r="B72" s="24" t="s">
        <v>94</v>
      </c>
      <c r="C72" s="24" t="s">
        <v>101</v>
      </c>
      <c r="D72" s="24" t="s">
        <v>108</v>
      </c>
      <c r="E72" s="24" t="s">
        <v>30</v>
      </c>
      <c r="F72" s="24"/>
      <c r="G72" s="7">
        <f>G73+G77+G79</f>
        <v>12630992.030000001</v>
      </c>
    </row>
    <row r="73" spans="1:7" ht="13.5">
      <c r="A73" s="18" t="s">
        <v>194</v>
      </c>
      <c r="B73" s="24" t="s">
        <v>94</v>
      </c>
      <c r="C73" s="24" t="s">
        <v>101</v>
      </c>
      <c r="D73" s="24" t="s">
        <v>108</v>
      </c>
      <c r="E73" s="24" t="s">
        <v>204</v>
      </c>
      <c r="F73" s="24"/>
      <c r="G73" s="7">
        <f>SUM(G74:G76)</f>
        <v>12006475.030000001</v>
      </c>
    </row>
    <row r="74" spans="1:7" ht="42" customHeight="1">
      <c r="A74" s="8" t="s">
        <v>154</v>
      </c>
      <c r="B74" s="24" t="s">
        <v>94</v>
      </c>
      <c r="C74" s="24" t="s">
        <v>101</v>
      </c>
      <c r="D74" s="24" t="s">
        <v>108</v>
      </c>
      <c r="E74" s="24" t="s">
        <v>204</v>
      </c>
      <c r="F74" s="24" t="s">
        <v>152</v>
      </c>
      <c r="G74" s="7">
        <v>10763080.050000001</v>
      </c>
    </row>
    <row r="75" spans="1:7" ht="13.5">
      <c r="A75" s="8" t="s">
        <v>155</v>
      </c>
      <c r="B75" s="24" t="s">
        <v>94</v>
      </c>
      <c r="C75" s="24" t="s">
        <v>101</v>
      </c>
      <c r="D75" s="24" t="s">
        <v>108</v>
      </c>
      <c r="E75" s="24" t="s">
        <v>204</v>
      </c>
      <c r="F75" s="24" t="s">
        <v>153</v>
      </c>
      <c r="G75" s="7">
        <v>1238906.98</v>
      </c>
    </row>
    <row r="76" spans="1:7" ht="13.5">
      <c r="A76" s="8" t="s">
        <v>157</v>
      </c>
      <c r="B76" s="24" t="s">
        <v>94</v>
      </c>
      <c r="C76" s="24" t="s">
        <v>101</v>
      </c>
      <c r="D76" s="24" t="s">
        <v>108</v>
      </c>
      <c r="E76" s="24" t="s">
        <v>204</v>
      </c>
      <c r="F76" s="24" t="s">
        <v>156</v>
      </c>
      <c r="G76" s="7">
        <v>4488</v>
      </c>
    </row>
    <row r="77" spans="1:7" ht="90.75" customHeight="1">
      <c r="A77" s="11" t="s">
        <v>263</v>
      </c>
      <c r="B77" s="24" t="s">
        <v>94</v>
      </c>
      <c r="C77" s="24" t="s">
        <v>101</v>
      </c>
      <c r="D77" s="24" t="s">
        <v>108</v>
      </c>
      <c r="E77" s="24" t="s">
        <v>324</v>
      </c>
      <c r="F77" s="24"/>
      <c r="G77" s="7">
        <f>G78</f>
        <v>35900</v>
      </c>
    </row>
    <row r="78" spans="1:7" ht="38.25" customHeight="1">
      <c r="A78" s="8" t="s">
        <v>154</v>
      </c>
      <c r="B78" s="24" t="s">
        <v>94</v>
      </c>
      <c r="C78" s="24" t="s">
        <v>101</v>
      </c>
      <c r="D78" s="24" t="s">
        <v>108</v>
      </c>
      <c r="E78" s="24" t="s">
        <v>324</v>
      </c>
      <c r="F78" s="24" t="s">
        <v>152</v>
      </c>
      <c r="G78" s="7">
        <v>35900</v>
      </c>
    </row>
    <row r="79" spans="1:7" ht="30" customHeight="1">
      <c r="A79" s="8" t="s">
        <v>295</v>
      </c>
      <c r="B79" s="24" t="s">
        <v>94</v>
      </c>
      <c r="C79" s="24" t="s">
        <v>101</v>
      </c>
      <c r="D79" s="24" t="s">
        <v>108</v>
      </c>
      <c r="E79" s="24" t="s">
        <v>294</v>
      </c>
      <c r="F79" s="24"/>
      <c r="G79" s="7">
        <f>G80</f>
        <v>588617</v>
      </c>
    </row>
    <row r="80" spans="1:7" ht="18.75" customHeight="1">
      <c r="A80" s="8" t="s">
        <v>155</v>
      </c>
      <c r="B80" s="24" t="s">
        <v>94</v>
      </c>
      <c r="C80" s="24" t="s">
        <v>101</v>
      </c>
      <c r="D80" s="24" t="s">
        <v>108</v>
      </c>
      <c r="E80" s="24" t="s">
        <v>294</v>
      </c>
      <c r="F80" s="24" t="s">
        <v>153</v>
      </c>
      <c r="G80" s="7">
        <v>588617</v>
      </c>
    </row>
    <row r="81" spans="1:7" ht="13.5">
      <c r="A81" s="8" t="s">
        <v>47</v>
      </c>
      <c r="B81" s="24" t="s">
        <v>94</v>
      </c>
      <c r="C81" s="24" t="s">
        <v>101</v>
      </c>
      <c r="D81" s="24" t="s">
        <v>48</v>
      </c>
      <c r="E81" s="24"/>
      <c r="F81" s="24"/>
      <c r="G81" s="7">
        <f>G85+G82</f>
        <v>557900</v>
      </c>
    </row>
    <row r="82" spans="1:7" ht="25.5">
      <c r="A82" s="8" t="s">
        <v>437</v>
      </c>
      <c r="B82" s="24" t="s">
        <v>94</v>
      </c>
      <c r="C82" s="24" t="s">
        <v>101</v>
      </c>
      <c r="D82" s="24" t="s">
        <v>48</v>
      </c>
      <c r="E82" s="24" t="s">
        <v>179</v>
      </c>
      <c r="F82" s="24"/>
      <c r="G82" s="7">
        <f>G83</f>
        <v>200000</v>
      </c>
    </row>
    <row r="83" spans="1:7" ht="13.5">
      <c r="A83" s="8" t="s">
        <v>182</v>
      </c>
      <c r="B83" s="24" t="s">
        <v>94</v>
      </c>
      <c r="C83" s="24" t="s">
        <v>101</v>
      </c>
      <c r="D83" s="24" t="s">
        <v>48</v>
      </c>
      <c r="E83" s="24" t="s">
        <v>205</v>
      </c>
      <c r="F83" s="24"/>
      <c r="G83" s="7">
        <f t="shared" ref="G83" si="8">G84</f>
        <v>200000</v>
      </c>
    </row>
    <row r="84" spans="1:7" ht="13.5">
      <c r="A84" s="8" t="s">
        <v>155</v>
      </c>
      <c r="B84" s="24" t="s">
        <v>94</v>
      </c>
      <c r="C84" s="24" t="s">
        <v>101</v>
      </c>
      <c r="D84" s="24" t="s">
        <v>48</v>
      </c>
      <c r="E84" s="24" t="s">
        <v>205</v>
      </c>
      <c r="F84" s="24" t="s">
        <v>153</v>
      </c>
      <c r="G84" s="7">
        <v>200000</v>
      </c>
    </row>
    <row r="85" spans="1:7" ht="16.5" customHeight="1">
      <c r="A85" s="8" t="s">
        <v>438</v>
      </c>
      <c r="B85" s="24" t="s">
        <v>94</v>
      </c>
      <c r="C85" s="24" t="s">
        <v>101</v>
      </c>
      <c r="D85" s="24" t="s">
        <v>48</v>
      </c>
      <c r="E85" s="24" t="s">
        <v>51</v>
      </c>
      <c r="F85" s="24"/>
      <c r="G85" s="7">
        <f>G86</f>
        <v>357900</v>
      </c>
    </row>
    <row r="86" spans="1:7" ht="16.5" customHeight="1">
      <c r="A86" s="8" t="s">
        <v>49</v>
      </c>
      <c r="B86" s="24" t="s">
        <v>94</v>
      </c>
      <c r="C86" s="24" t="s">
        <v>101</v>
      </c>
      <c r="D86" s="24" t="s">
        <v>48</v>
      </c>
      <c r="E86" s="24" t="s">
        <v>207</v>
      </c>
      <c r="F86" s="24"/>
      <c r="G86" s="7">
        <f>G88+G87</f>
        <v>357900</v>
      </c>
    </row>
    <row r="87" spans="1:7" ht="41.25" customHeight="1">
      <c r="A87" s="8" t="s">
        <v>154</v>
      </c>
      <c r="B87" s="24" t="s">
        <v>94</v>
      </c>
      <c r="C87" s="24" t="s">
        <v>101</v>
      </c>
      <c r="D87" s="24" t="s">
        <v>48</v>
      </c>
      <c r="E87" s="24" t="s">
        <v>207</v>
      </c>
      <c r="F87" s="24" t="s">
        <v>152</v>
      </c>
      <c r="G87" s="7">
        <v>270400</v>
      </c>
    </row>
    <row r="88" spans="1:7" ht="13.5">
      <c r="A88" s="8" t="s">
        <v>155</v>
      </c>
      <c r="B88" s="24" t="s">
        <v>94</v>
      </c>
      <c r="C88" s="24" t="s">
        <v>101</v>
      </c>
      <c r="D88" s="24" t="s">
        <v>48</v>
      </c>
      <c r="E88" s="24" t="s">
        <v>207</v>
      </c>
      <c r="F88" s="24" t="s">
        <v>153</v>
      </c>
      <c r="G88" s="7">
        <v>87500</v>
      </c>
    </row>
    <row r="89" spans="1:7" ht="13.5">
      <c r="A89" s="18" t="s">
        <v>138</v>
      </c>
      <c r="B89" s="24" t="s">
        <v>94</v>
      </c>
      <c r="C89" s="24" t="s">
        <v>104</v>
      </c>
      <c r="D89" s="24"/>
      <c r="E89" s="24"/>
      <c r="F89" s="24"/>
      <c r="G89" s="7">
        <f>G90</f>
        <v>689200</v>
      </c>
    </row>
    <row r="90" spans="1:7" ht="13.5">
      <c r="A90" s="10" t="s">
        <v>145</v>
      </c>
      <c r="B90" s="24" t="s">
        <v>94</v>
      </c>
      <c r="C90" s="24" t="s">
        <v>104</v>
      </c>
      <c r="D90" s="24" t="s">
        <v>115</v>
      </c>
      <c r="E90" s="24"/>
      <c r="F90" s="24"/>
      <c r="G90" s="7">
        <f>G94+G91</f>
        <v>689200</v>
      </c>
    </row>
    <row r="91" spans="1:7" ht="25.5">
      <c r="A91" s="10" t="s">
        <v>439</v>
      </c>
      <c r="B91" s="24" t="s">
        <v>94</v>
      </c>
      <c r="C91" s="24" t="s">
        <v>104</v>
      </c>
      <c r="D91" s="24" t="s">
        <v>115</v>
      </c>
      <c r="E91" s="24" t="s">
        <v>54</v>
      </c>
      <c r="F91" s="24"/>
      <c r="G91" s="7">
        <f t="shared" ref="G91:G92" si="9">G92</f>
        <v>120000</v>
      </c>
    </row>
    <row r="92" spans="1:7" ht="26.25" customHeight="1">
      <c r="A92" s="10" t="s">
        <v>257</v>
      </c>
      <c r="B92" s="24" t="s">
        <v>94</v>
      </c>
      <c r="C92" s="24" t="s">
        <v>104</v>
      </c>
      <c r="D92" s="24" t="s">
        <v>115</v>
      </c>
      <c r="E92" s="24" t="s">
        <v>256</v>
      </c>
      <c r="F92" s="24"/>
      <c r="G92" s="7">
        <f t="shared" si="9"/>
        <v>120000</v>
      </c>
    </row>
    <row r="93" spans="1:7" ht="16.5" customHeight="1">
      <c r="A93" s="19" t="s">
        <v>1</v>
      </c>
      <c r="B93" s="24" t="s">
        <v>94</v>
      </c>
      <c r="C93" s="24" t="s">
        <v>104</v>
      </c>
      <c r="D93" s="24" t="s">
        <v>115</v>
      </c>
      <c r="E93" s="24" t="s">
        <v>256</v>
      </c>
      <c r="F93" s="24" t="s">
        <v>2</v>
      </c>
      <c r="G93" s="7">
        <v>120000</v>
      </c>
    </row>
    <row r="94" spans="1:7" ht="29.25" customHeight="1">
      <c r="A94" s="19" t="s">
        <v>193</v>
      </c>
      <c r="B94" s="24" t="s">
        <v>94</v>
      </c>
      <c r="C94" s="24" t="s">
        <v>104</v>
      </c>
      <c r="D94" s="24" t="s">
        <v>115</v>
      </c>
      <c r="E94" s="24" t="s">
        <v>174</v>
      </c>
      <c r="F94" s="24"/>
      <c r="G94" s="7">
        <f>G95</f>
        <v>569200</v>
      </c>
    </row>
    <row r="95" spans="1:7" ht="25.5">
      <c r="A95" s="19" t="s">
        <v>177</v>
      </c>
      <c r="B95" s="24" t="s">
        <v>94</v>
      </c>
      <c r="C95" s="24" t="s">
        <v>104</v>
      </c>
      <c r="D95" s="24" t="s">
        <v>115</v>
      </c>
      <c r="E95" s="24" t="s">
        <v>208</v>
      </c>
      <c r="F95" s="24"/>
      <c r="G95" s="7">
        <f>G96</f>
        <v>569200</v>
      </c>
    </row>
    <row r="96" spans="1:7" ht="14.25" customHeight="1">
      <c r="A96" s="19" t="s">
        <v>1</v>
      </c>
      <c r="B96" s="24" t="s">
        <v>94</v>
      </c>
      <c r="C96" s="24" t="s">
        <v>104</v>
      </c>
      <c r="D96" s="24" t="s">
        <v>115</v>
      </c>
      <c r="E96" s="24" t="s">
        <v>208</v>
      </c>
      <c r="F96" s="24" t="s">
        <v>2</v>
      </c>
      <c r="G96" s="7">
        <f>539200+30000</f>
        <v>569200</v>
      </c>
    </row>
    <row r="97" spans="1:7" ht="13.5">
      <c r="A97" s="17" t="s">
        <v>105</v>
      </c>
      <c r="B97" s="24" t="s">
        <v>94</v>
      </c>
      <c r="C97" s="24" t="s">
        <v>106</v>
      </c>
      <c r="D97" s="24"/>
      <c r="E97" s="24"/>
      <c r="F97" s="24"/>
      <c r="G97" s="7">
        <f>G98</f>
        <v>850000</v>
      </c>
    </row>
    <row r="98" spans="1:7" ht="13.5">
      <c r="A98" s="10" t="s">
        <v>118</v>
      </c>
      <c r="B98" s="24" t="s">
        <v>94</v>
      </c>
      <c r="C98" s="24" t="s">
        <v>106</v>
      </c>
      <c r="D98" s="24" t="s">
        <v>115</v>
      </c>
      <c r="E98" s="24"/>
      <c r="F98" s="24"/>
      <c r="G98" s="7">
        <f t="shared" ref="G98:G100" si="10">G99</f>
        <v>850000</v>
      </c>
    </row>
    <row r="99" spans="1:7" ht="18" customHeight="1">
      <c r="A99" s="10" t="s">
        <v>440</v>
      </c>
      <c r="B99" s="24" t="s">
        <v>94</v>
      </c>
      <c r="C99" s="24" t="s">
        <v>106</v>
      </c>
      <c r="D99" s="24" t="s">
        <v>115</v>
      </c>
      <c r="E99" s="24" t="s">
        <v>24</v>
      </c>
      <c r="F99" s="24"/>
      <c r="G99" s="7">
        <f t="shared" si="10"/>
        <v>850000</v>
      </c>
    </row>
    <row r="100" spans="1:7" ht="13.5">
      <c r="A100" s="10" t="s">
        <v>433</v>
      </c>
      <c r="B100" s="24" t="s">
        <v>94</v>
      </c>
      <c r="C100" s="24" t="s">
        <v>106</v>
      </c>
      <c r="D100" s="24" t="s">
        <v>115</v>
      </c>
      <c r="E100" s="24" t="s">
        <v>209</v>
      </c>
      <c r="F100" s="24"/>
      <c r="G100" s="7">
        <f t="shared" si="10"/>
        <v>850000</v>
      </c>
    </row>
    <row r="101" spans="1:7" ht="13.5">
      <c r="A101" s="8" t="s">
        <v>155</v>
      </c>
      <c r="B101" s="24" t="s">
        <v>94</v>
      </c>
      <c r="C101" s="24" t="s">
        <v>106</v>
      </c>
      <c r="D101" s="24" t="s">
        <v>115</v>
      </c>
      <c r="E101" s="24" t="s">
        <v>209</v>
      </c>
      <c r="F101" s="24" t="s">
        <v>153</v>
      </c>
      <c r="G101" s="7">
        <v>850000</v>
      </c>
    </row>
    <row r="102" spans="1:7" ht="13.5">
      <c r="A102" s="14" t="s">
        <v>142</v>
      </c>
      <c r="B102" s="24" t="s">
        <v>94</v>
      </c>
      <c r="C102" s="24" t="s">
        <v>107</v>
      </c>
      <c r="D102" s="24"/>
      <c r="E102" s="24"/>
      <c r="F102" s="24"/>
      <c r="G102" s="7">
        <f>G103</f>
        <v>900000</v>
      </c>
    </row>
    <row r="103" spans="1:7" ht="13.5">
      <c r="A103" s="10" t="s">
        <v>18</v>
      </c>
      <c r="B103" s="24" t="s">
        <v>94</v>
      </c>
      <c r="C103" s="24" t="s">
        <v>107</v>
      </c>
      <c r="D103" s="24" t="s">
        <v>107</v>
      </c>
      <c r="E103" s="24"/>
      <c r="F103" s="24"/>
      <c r="G103" s="7">
        <f t="shared" ref="G103:G106" si="11">G104</f>
        <v>900000</v>
      </c>
    </row>
    <row r="104" spans="1:7" ht="13.5">
      <c r="A104" s="8" t="s">
        <v>441</v>
      </c>
      <c r="B104" s="24" t="s">
        <v>94</v>
      </c>
      <c r="C104" s="24" t="s">
        <v>107</v>
      </c>
      <c r="D104" s="24" t="s">
        <v>107</v>
      </c>
      <c r="E104" s="24" t="s">
        <v>16</v>
      </c>
      <c r="F104" s="24"/>
      <c r="G104" s="7">
        <f t="shared" si="11"/>
        <v>900000</v>
      </c>
    </row>
    <row r="105" spans="1:7" ht="25.5">
      <c r="A105" s="10" t="s">
        <v>160</v>
      </c>
      <c r="B105" s="24" t="s">
        <v>94</v>
      </c>
      <c r="C105" s="24" t="s">
        <v>107</v>
      </c>
      <c r="D105" s="24" t="s">
        <v>107</v>
      </c>
      <c r="E105" s="24" t="s">
        <v>17</v>
      </c>
      <c r="F105" s="24"/>
      <c r="G105" s="7">
        <f>G106</f>
        <v>900000</v>
      </c>
    </row>
    <row r="106" spans="1:7" ht="13.5">
      <c r="A106" s="19" t="s">
        <v>176</v>
      </c>
      <c r="B106" s="24" t="s">
        <v>94</v>
      </c>
      <c r="C106" s="24" t="s">
        <v>107</v>
      </c>
      <c r="D106" s="24" t="s">
        <v>107</v>
      </c>
      <c r="E106" s="24" t="s">
        <v>210</v>
      </c>
      <c r="F106" s="24"/>
      <c r="G106" s="7">
        <f t="shared" si="11"/>
        <v>900000</v>
      </c>
    </row>
    <row r="107" spans="1:7" ht="13.5">
      <c r="A107" s="10" t="s">
        <v>0</v>
      </c>
      <c r="B107" s="24" t="s">
        <v>94</v>
      </c>
      <c r="C107" s="24" t="s">
        <v>107</v>
      </c>
      <c r="D107" s="24" t="s">
        <v>107</v>
      </c>
      <c r="E107" s="24" t="s">
        <v>210</v>
      </c>
      <c r="F107" s="24" t="s">
        <v>158</v>
      </c>
      <c r="G107" s="7">
        <v>900000</v>
      </c>
    </row>
    <row r="108" spans="1:7" ht="13.5">
      <c r="A108" s="17" t="s">
        <v>109</v>
      </c>
      <c r="B108" s="24" t="s">
        <v>94</v>
      </c>
      <c r="C108" s="24" t="s">
        <v>108</v>
      </c>
      <c r="D108" s="24"/>
      <c r="E108" s="24"/>
      <c r="F108" s="24"/>
      <c r="G108" s="7">
        <f t="shared" ref="G108" si="12">G109</f>
        <v>1332812</v>
      </c>
    </row>
    <row r="109" spans="1:7" ht="13.5">
      <c r="A109" s="10" t="s">
        <v>134</v>
      </c>
      <c r="B109" s="24" t="s">
        <v>94</v>
      </c>
      <c r="C109" s="24" t="s">
        <v>108</v>
      </c>
      <c r="D109" s="24" t="s">
        <v>106</v>
      </c>
      <c r="E109" s="24"/>
      <c r="F109" s="24"/>
      <c r="G109" s="7">
        <f>G110</f>
        <v>1332812</v>
      </c>
    </row>
    <row r="110" spans="1:7" ht="25.5">
      <c r="A110" s="19" t="s">
        <v>442</v>
      </c>
      <c r="B110" s="24" t="s">
        <v>94</v>
      </c>
      <c r="C110" s="24" t="s">
        <v>108</v>
      </c>
      <c r="D110" s="24" t="s">
        <v>106</v>
      </c>
      <c r="E110" s="24" t="s">
        <v>54</v>
      </c>
      <c r="F110" s="24"/>
      <c r="G110" s="7">
        <f>G111+G113</f>
        <v>1332812</v>
      </c>
    </row>
    <row r="111" spans="1:7" ht="13.5">
      <c r="A111" s="10" t="s">
        <v>44</v>
      </c>
      <c r="B111" s="24" t="s">
        <v>94</v>
      </c>
      <c r="C111" s="24" t="s">
        <v>108</v>
      </c>
      <c r="D111" s="24" t="s">
        <v>106</v>
      </c>
      <c r="E111" s="24" t="s">
        <v>224</v>
      </c>
      <c r="F111" s="24"/>
      <c r="G111" s="7">
        <f>G112</f>
        <v>1182812</v>
      </c>
    </row>
    <row r="112" spans="1:7" ht="17.25" customHeight="1">
      <c r="A112" s="19" t="s">
        <v>1</v>
      </c>
      <c r="B112" s="24" t="s">
        <v>94</v>
      </c>
      <c r="C112" s="24" t="s">
        <v>108</v>
      </c>
      <c r="D112" s="24" t="s">
        <v>106</v>
      </c>
      <c r="E112" s="24" t="s">
        <v>224</v>
      </c>
      <c r="F112" s="24" t="s">
        <v>2</v>
      </c>
      <c r="G112" s="7">
        <v>1182812</v>
      </c>
    </row>
    <row r="113" spans="1:7" ht="25.5">
      <c r="A113" s="10" t="s">
        <v>56</v>
      </c>
      <c r="B113" s="24" t="s">
        <v>94</v>
      </c>
      <c r="C113" s="24" t="s">
        <v>108</v>
      </c>
      <c r="D113" s="24" t="s">
        <v>106</v>
      </c>
      <c r="E113" s="24" t="s">
        <v>225</v>
      </c>
      <c r="F113" s="24"/>
      <c r="G113" s="7">
        <f>G114</f>
        <v>150000</v>
      </c>
    </row>
    <row r="114" spans="1:7" ht="16.5" customHeight="1">
      <c r="A114" s="19" t="s">
        <v>1</v>
      </c>
      <c r="B114" s="24" t="s">
        <v>94</v>
      </c>
      <c r="C114" s="24" t="s">
        <v>108</v>
      </c>
      <c r="D114" s="24" t="s">
        <v>106</v>
      </c>
      <c r="E114" s="24" t="s">
        <v>225</v>
      </c>
      <c r="F114" s="24" t="s">
        <v>2</v>
      </c>
      <c r="G114" s="7">
        <v>150000</v>
      </c>
    </row>
    <row r="115" spans="1:7" ht="16.5" customHeight="1">
      <c r="A115" s="19" t="s">
        <v>282</v>
      </c>
      <c r="B115" s="24" t="s">
        <v>94</v>
      </c>
      <c r="C115" s="24" t="s">
        <v>136</v>
      </c>
      <c r="D115" s="24"/>
      <c r="E115" s="24"/>
      <c r="F115" s="24"/>
      <c r="G115" s="7">
        <f t="shared" ref="G115:G118" si="13">G116</f>
        <v>200000</v>
      </c>
    </row>
    <row r="116" spans="1:7" ht="16.5" customHeight="1">
      <c r="A116" s="19" t="s">
        <v>283</v>
      </c>
      <c r="B116" s="24" t="s">
        <v>94</v>
      </c>
      <c r="C116" s="24" t="s">
        <v>136</v>
      </c>
      <c r="D116" s="24" t="s">
        <v>102</v>
      </c>
      <c r="E116" s="24"/>
      <c r="F116" s="24"/>
      <c r="G116" s="7">
        <f t="shared" si="13"/>
        <v>200000</v>
      </c>
    </row>
    <row r="117" spans="1:7" ht="16.5" customHeight="1">
      <c r="A117" s="19" t="s">
        <v>5</v>
      </c>
      <c r="B117" s="24" t="s">
        <v>94</v>
      </c>
      <c r="C117" s="24" t="s">
        <v>136</v>
      </c>
      <c r="D117" s="24" t="s">
        <v>102</v>
      </c>
      <c r="E117" s="24" t="s">
        <v>6</v>
      </c>
      <c r="F117" s="24"/>
      <c r="G117" s="7">
        <f t="shared" si="13"/>
        <v>200000</v>
      </c>
    </row>
    <row r="118" spans="1:7" ht="27.75" customHeight="1">
      <c r="A118" s="19" t="s">
        <v>284</v>
      </c>
      <c r="B118" s="24" t="s">
        <v>94</v>
      </c>
      <c r="C118" s="24" t="s">
        <v>136</v>
      </c>
      <c r="D118" s="24" t="s">
        <v>102</v>
      </c>
      <c r="E118" s="24" t="s">
        <v>281</v>
      </c>
      <c r="F118" s="24"/>
      <c r="G118" s="7">
        <f t="shared" si="13"/>
        <v>200000</v>
      </c>
    </row>
    <row r="119" spans="1:7" ht="16.5" customHeight="1">
      <c r="A119" s="19" t="s">
        <v>1</v>
      </c>
      <c r="B119" s="24" t="s">
        <v>94</v>
      </c>
      <c r="C119" s="24" t="s">
        <v>136</v>
      </c>
      <c r="D119" s="24" t="s">
        <v>102</v>
      </c>
      <c r="E119" s="24" t="s">
        <v>281</v>
      </c>
      <c r="F119" s="24" t="s">
        <v>2</v>
      </c>
      <c r="G119" s="7">
        <v>200000</v>
      </c>
    </row>
    <row r="120" spans="1:7">
      <c r="A120" s="38" t="s">
        <v>427</v>
      </c>
      <c r="B120" s="31" t="s">
        <v>428</v>
      </c>
      <c r="C120" s="31"/>
      <c r="D120" s="31"/>
      <c r="E120" s="31"/>
      <c r="F120" s="31"/>
      <c r="G120" s="36">
        <f t="shared" ref="G120:G121" si="14">G121</f>
        <v>3504382</v>
      </c>
    </row>
    <row r="121" spans="1:7" ht="13.5">
      <c r="A121" s="17" t="s">
        <v>90</v>
      </c>
      <c r="B121" s="24" t="s">
        <v>428</v>
      </c>
      <c r="C121" s="24" t="s">
        <v>91</v>
      </c>
      <c r="D121" s="24"/>
      <c r="E121" s="24"/>
      <c r="F121" s="24"/>
      <c r="G121" s="7">
        <f t="shared" si="14"/>
        <v>3504382</v>
      </c>
    </row>
    <row r="122" spans="1:7" ht="25.5">
      <c r="A122" s="10" t="s">
        <v>112</v>
      </c>
      <c r="B122" s="24" t="s">
        <v>428</v>
      </c>
      <c r="C122" s="24" t="s">
        <v>91</v>
      </c>
      <c r="D122" s="24" t="s">
        <v>106</v>
      </c>
      <c r="E122" s="24"/>
      <c r="F122" s="24"/>
      <c r="G122" s="7">
        <f>G128+G123</f>
        <v>3504382</v>
      </c>
    </row>
    <row r="123" spans="1:7" ht="13.5">
      <c r="A123" s="8" t="s">
        <v>181</v>
      </c>
      <c r="B123" s="24" t="s">
        <v>428</v>
      </c>
      <c r="C123" s="24" t="s">
        <v>91</v>
      </c>
      <c r="D123" s="24" t="s">
        <v>106</v>
      </c>
      <c r="E123" s="24" t="s">
        <v>180</v>
      </c>
      <c r="F123" s="24"/>
      <c r="G123" s="7">
        <f>G124+G126</f>
        <v>26850</v>
      </c>
    </row>
    <row r="124" spans="1:7" ht="13.5">
      <c r="A124" s="8" t="s">
        <v>183</v>
      </c>
      <c r="B124" s="24" t="s">
        <v>428</v>
      </c>
      <c r="C124" s="24" t="s">
        <v>91</v>
      </c>
      <c r="D124" s="24" t="s">
        <v>106</v>
      </c>
      <c r="E124" s="24" t="s">
        <v>196</v>
      </c>
      <c r="F124" s="24"/>
      <c r="G124" s="7">
        <f t="shared" ref="G124" si="15">G125</f>
        <v>21500</v>
      </c>
    </row>
    <row r="125" spans="1:7" ht="13.5">
      <c r="A125" s="8" t="s">
        <v>155</v>
      </c>
      <c r="B125" s="24" t="s">
        <v>428</v>
      </c>
      <c r="C125" s="24" t="s">
        <v>91</v>
      </c>
      <c r="D125" s="24" t="s">
        <v>106</v>
      </c>
      <c r="E125" s="24" t="s">
        <v>196</v>
      </c>
      <c r="F125" s="24" t="s">
        <v>153</v>
      </c>
      <c r="G125" s="7">
        <v>21500</v>
      </c>
    </row>
    <row r="126" spans="1:7" ht="13.5">
      <c r="A126" s="8" t="s">
        <v>189</v>
      </c>
      <c r="B126" s="24" t="s">
        <v>428</v>
      </c>
      <c r="C126" s="24" t="s">
        <v>91</v>
      </c>
      <c r="D126" s="24" t="s">
        <v>106</v>
      </c>
      <c r="E126" s="24" t="s">
        <v>197</v>
      </c>
      <c r="F126" s="24"/>
      <c r="G126" s="7">
        <f t="shared" ref="G126" si="16">G127</f>
        <v>5350</v>
      </c>
    </row>
    <row r="127" spans="1:7" ht="13.5">
      <c r="A127" s="8" t="s">
        <v>155</v>
      </c>
      <c r="B127" s="24" t="s">
        <v>428</v>
      </c>
      <c r="C127" s="24" t="s">
        <v>91</v>
      </c>
      <c r="D127" s="24" t="s">
        <v>106</v>
      </c>
      <c r="E127" s="24" t="s">
        <v>197</v>
      </c>
      <c r="F127" s="24" t="s">
        <v>153</v>
      </c>
      <c r="G127" s="7">
        <v>5350</v>
      </c>
    </row>
    <row r="128" spans="1:7" ht="13.5">
      <c r="A128" s="8" t="s">
        <v>5</v>
      </c>
      <c r="B128" s="24" t="s">
        <v>428</v>
      </c>
      <c r="C128" s="24" t="s">
        <v>91</v>
      </c>
      <c r="D128" s="24" t="s">
        <v>106</v>
      </c>
      <c r="E128" s="24" t="s">
        <v>6</v>
      </c>
      <c r="F128" s="24"/>
      <c r="G128" s="7">
        <f>G129+G133</f>
        <v>3477532</v>
      </c>
    </row>
    <row r="129" spans="1:7" ht="25.5">
      <c r="A129" s="8" t="s">
        <v>103</v>
      </c>
      <c r="B129" s="24" t="s">
        <v>428</v>
      </c>
      <c r="C129" s="24" t="s">
        <v>91</v>
      </c>
      <c r="D129" s="24" t="s">
        <v>106</v>
      </c>
      <c r="E129" s="24" t="s">
        <v>198</v>
      </c>
      <c r="F129" s="24"/>
      <c r="G129" s="7">
        <f>SUM(G130:G132)</f>
        <v>2164549</v>
      </c>
    </row>
    <row r="130" spans="1:7" ht="36.75" customHeight="1">
      <c r="A130" s="8" t="s">
        <v>154</v>
      </c>
      <c r="B130" s="24" t="s">
        <v>428</v>
      </c>
      <c r="C130" s="24" t="s">
        <v>91</v>
      </c>
      <c r="D130" s="24" t="s">
        <v>106</v>
      </c>
      <c r="E130" s="24" t="s">
        <v>198</v>
      </c>
      <c r="F130" s="24" t="s">
        <v>152</v>
      </c>
      <c r="G130" s="7">
        <f>767708+482876+299645+231848+145829+90493+10000</f>
        <v>2028399</v>
      </c>
    </row>
    <row r="131" spans="1:7" ht="13.5">
      <c r="A131" s="8" t="s">
        <v>155</v>
      </c>
      <c r="B131" s="24" t="s">
        <v>428</v>
      </c>
      <c r="C131" s="24" t="s">
        <v>91</v>
      </c>
      <c r="D131" s="24" t="s">
        <v>106</v>
      </c>
      <c r="E131" s="24" t="s">
        <v>198</v>
      </c>
      <c r="F131" s="24" t="s">
        <v>153</v>
      </c>
      <c r="G131" s="7">
        <v>126150</v>
      </c>
    </row>
    <row r="132" spans="1:7" ht="13.5">
      <c r="A132" s="8" t="s">
        <v>157</v>
      </c>
      <c r="B132" s="24" t="s">
        <v>428</v>
      </c>
      <c r="C132" s="24" t="s">
        <v>91</v>
      </c>
      <c r="D132" s="24" t="s">
        <v>106</v>
      </c>
      <c r="E132" s="24" t="s">
        <v>198</v>
      </c>
      <c r="F132" s="24" t="s">
        <v>156</v>
      </c>
      <c r="G132" s="7">
        <v>10000</v>
      </c>
    </row>
    <row r="133" spans="1:7" ht="13.5">
      <c r="A133" s="10" t="s">
        <v>429</v>
      </c>
      <c r="B133" s="24" t="s">
        <v>430</v>
      </c>
      <c r="C133" s="24" t="s">
        <v>91</v>
      </c>
      <c r="D133" s="24" t="s">
        <v>106</v>
      </c>
      <c r="E133" s="24" t="s">
        <v>431</v>
      </c>
      <c r="F133" s="24"/>
      <c r="G133" s="7">
        <f>G134</f>
        <v>1312983</v>
      </c>
    </row>
    <row r="134" spans="1:7" ht="27" customHeight="1">
      <c r="A134" s="8" t="s">
        <v>154</v>
      </c>
      <c r="B134" s="24" t="s">
        <v>428</v>
      </c>
      <c r="C134" s="24" t="s">
        <v>91</v>
      </c>
      <c r="D134" s="24" t="s">
        <v>106</v>
      </c>
      <c r="E134" s="24" t="s">
        <v>431</v>
      </c>
      <c r="F134" s="24" t="s">
        <v>152</v>
      </c>
      <c r="G134" s="7">
        <f>1008435+304548</f>
        <v>1312983</v>
      </c>
    </row>
    <row r="135" spans="1:7" ht="27" customHeight="1">
      <c r="A135" s="38" t="s">
        <v>148</v>
      </c>
      <c r="B135" s="39" t="s">
        <v>113</v>
      </c>
      <c r="C135" s="39"/>
      <c r="D135" s="39"/>
      <c r="E135" s="39"/>
      <c r="F135" s="39"/>
      <c r="G135" s="36">
        <f>G136+G140+G159</f>
        <v>335739494.28999996</v>
      </c>
    </row>
    <row r="136" spans="1:7" ht="14.25" customHeight="1">
      <c r="A136" s="8" t="s">
        <v>110</v>
      </c>
      <c r="B136" s="1" t="s">
        <v>113</v>
      </c>
      <c r="C136" s="1" t="s">
        <v>101</v>
      </c>
      <c r="D136" s="1"/>
      <c r="E136" s="1"/>
      <c r="F136" s="1"/>
      <c r="G136" s="7">
        <f t="shared" ref="G136:G138" si="17">G137</f>
        <v>100000</v>
      </c>
    </row>
    <row r="137" spans="1:7" ht="27" customHeight="1">
      <c r="A137" s="9" t="s">
        <v>443</v>
      </c>
      <c r="B137" s="1" t="s">
        <v>113</v>
      </c>
      <c r="C137" s="1" t="s">
        <v>101</v>
      </c>
      <c r="D137" s="1" t="s">
        <v>48</v>
      </c>
      <c r="E137" s="1" t="s">
        <v>26</v>
      </c>
      <c r="F137" s="7"/>
      <c r="G137" s="7">
        <f t="shared" si="17"/>
        <v>100000</v>
      </c>
    </row>
    <row r="138" spans="1:7" ht="14.25" customHeight="1">
      <c r="A138" s="8" t="s">
        <v>27</v>
      </c>
      <c r="B138" s="1" t="s">
        <v>113</v>
      </c>
      <c r="C138" s="1" t="s">
        <v>101</v>
      </c>
      <c r="D138" s="1" t="s">
        <v>48</v>
      </c>
      <c r="E138" s="1" t="s">
        <v>206</v>
      </c>
      <c r="F138" s="7"/>
      <c r="G138" s="7">
        <f t="shared" si="17"/>
        <v>100000</v>
      </c>
    </row>
    <row r="139" spans="1:7" ht="15.75" customHeight="1">
      <c r="A139" s="8" t="s">
        <v>155</v>
      </c>
      <c r="B139" s="1" t="s">
        <v>113</v>
      </c>
      <c r="C139" s="1" t="s">
        <v>101</v>
      </c>
      <c r="D139" s="1" t="s">
        <v>48</v>
      </c>
      <c r="E139" s="1" t="s">
        <v>206</v>
      </c>
      <c r="F139" s="1">
        <v>200</v>
      </c>
      <c r="G139" s="7">
        <v>100000</v>
      </c>
    </row>
    <row r="140" spans="1:7" ht="14.25" customHeight="1">
      <c r="A140" s="18" t="s">
        <v>138</v>
      </c>
      <c r="B140" s="1" t="s">
        <v>113</v>
      </c>
      <c r="C140" s="1" t="s">
        <v>104</v>
      </c>
      <c r="D140" s="1"/>
      <c r="E140" s="1"/>
      <c r="F140" s="1"/>
      <c r="G140" s="7">
        <f>G145+G141</f>
        <v>216556644.16</v>
      </c>
    </row>
    <row r="141" spans="1:7" ht="12.75" customHeight="1">
      <c r="A141" s="10" t="s">
        <v>145</v>
      </c>
      <c r="B141" s="1" t="s">
        <v>113</v>
      </c>
      <c r="C141" s="1" t="s">
        <v>104</v>
      </c>
      <c r="D141" s="1" t="s">
        <v>115</v>
      </c>
      <c r="E141" s="1"/>
      <c r="F141" s="1"/>
      <c r="G141" s="7">
        <f t="shared" ref="G141:G143" si="18">G142</f>
        <v>2149200</v>
      </c>
    </row>
    <row r="142" spans="1:7" ht="15" customHeight="1">
      <c r="A142" s="10" t="s">
        <v>444</v>
      </c>
      <c r="B142" s="1" t="s">
        <v>113</v>
      </c>
      <c r="C142" s="1" t="s">
        <v>104</v>
      </c>
      <c r="D142" s="1" t="s">
        <v>115</v>
      </c>
      <c r="E142" s="1" t="s">
        <v>23</v>
      </c>
      <c r="F142" s="1"/>
      <c r="G142" s="7">
        <f t="shared" si="18"/>
        <v>2149200</v>
      </c>
    </row>
    <row r="143" spans="1:7" ht="27" customHeight="1">
      <c r="A143" s="8" t="s">
        <v>192</v>
      </c>
      <c r="B143" s="1" t="s">
        <v>113</v>
      </c>
      <c r="C143" s="1" t="s">
        <v>104</v>
      </c>
      <c r="D143" s="1" t="s">
        <v>115</v>
      </c>
      <c r="E143" s="1" t="s">
        <v>325</v>
      </c>
      <c r="F143" s="1"/>
      <c r="G143" s="7">
        <f t="shared" si="18"/>
        <v>2149200</v>
      </c>
    </row>
    <row r="144" spans="1:7" ht="14.25" customHeight="1">
      <c r="A144" s="8" t="s">
        <v>155</v>
      </c>
      <c r="B144" s="1" t="s">
        <v>113</v>
      </c>
      <c r="C144" s="1" t="s">
        <v>104</v>
      </c>
      <c r="D144" s="1" t="s">
        <v>115</v>
      </c>
      <c r="E144" s="1" t="s">
        <v>325</v>
      </c>
      <c r="F144" s="1" t="s">
        <v>153</v>
      </c>
      <c r="G144" s="7">
        <v>2149200</v>
      </c>
    </row>
    <row r="145" spans="1:7" ht="13.5" customHeight="1">
      <c r="A145" s="10" t="s">
        <v>149</v>
      </c>
      <c r="B145" s="1" t="s">
        <v>113</v>
      </c>
      <c r="C145" s="1" t="s">
        <v>104</v>
      </c>
      <c r="D145" s="1" t="s">
        <v>107</v>
      </c>
      <c r="E145" s="1"/>
      <c r="F145" s="1"/>
      <c r="G145" s="7">
        <f>G146</f>
        <v>214407444.16</v>
      </c>
    </row>
    <row r="146" spans="1:7" ht="27" customHeight="1">
      <c r="A146" s="10" t="s">
        <v>170</v>
      </c>
      <c r="B146" s="1" t="s">
        <v>113</v>
      </c>
      <c r="C146" s="1" t="s">
        <v>104</v>
      </c>
      <c r="D146" s="1" t="s">
        <v>107</v>
      </c>
      <c r="E146" s="1" t="s">
        <v>22</v>
      </c>
      <c r="F146" s="1"/>
      <c r="G146" s="7">
        <f>G157+G147+G149+G151+G153+G155</f>
        <v>214407444.16</v>
      </c>
    </row>
    <row r="147" spans="1:7" ht="15.75" customHeight="1">
      <c r="A147" s="12" t="s">
        <v>494</v>
      </c>
      <c r="B147" s="1" t="s">
        <v>113</v>
      </c>
      <c r="C147" s="1" t="s">
        <v>104</v>
      </c>
      <c r="D147" s="1" t="s">
        <v>107</v>
      </c>
      <c r="E147" s="1" t="s">
        <v>227</v>
      </c>
      <c r="F147" s="1"/>
      <c r="G147" s="7">
        <f>G148</f>
        <v>11400700</v>
      </c>
    </row>
    <row r="148" spans="1:7" ht="16.5" customHeight="1">
      <c r="A148" s="8" t="s">
        <v>155</v>
      </c>
      <c r="B148" s="1" t="s">
        <v>113</v>
      </c>
      <c r="C148" s="1" t="s">
        <v>104</v>
      </c>
      <c r="D148" s="1" t="s">
        <v>107</v>
      </c>
      <c r="E148" s="1" t="s">
        <v>227</v>
      </c>
      <c r="F148" s="1" t="s">
        <v>153</v>
      </c>
      <c r="G148" s="7">
        <v>11400700</v>
      </c>
    </row>
    <row r="149" spans="1:7" ht="15" customHeight="1">
      <c r="A149" s="12" t="s">
        <v>31</v>
      </c>
      <c r="B149" s="1" t="s">
        <v>113</v>
      </c>
      <c r="C149" s="1" t="s">
        <v>104</v>
      </c>
      <c r="D149" s="1" t="s">
        <v>107</v>
      </c>
      <c r="E149" s="1" t="s">
        <v>228</v>
      </c>
      <c r="F149" s="1"/>
      <c r="G149" s="7">
        <f>G150</f>
        <v>320000</v>
      </c>
    </row>
    <row r="150" spans="1:7" ht="15" customHeight="1">
      <c r="A150" s="8" t="s">
        <v>155</v>
      </c>
      <c r="B150" s="1" t="s">
        <v>113</v>
      </c>
      <c r="C150" s="1" t="s">
        <v>104</v>
      </c>
      <c r="D150" s="1" t="s">
        <v>107</v>
      </c>
      <c r="E150" s="1" t="s">
        <v>228</v>
      </c>
      <c r="F150" s="1" t="s">
        <v>153</v>
      </c>
      <c r="G150" s="7">
        <v>320000</v>
      </c>
    </row>
    <row r="151" spans="1:7" ht="15.75" customHeight="1">
      <c r="A151" s="12" t="s">
        <v>32</v>
      </c>
      <c r="B151" s="1" t="s">
        <v>113</v>
      </c>
      <c r="C151" s="1" t="s">
        <v>104</v>
      </c>
      <c r="D151" s="1" t="s">
        <v>107</v>
      </c>
      <c r="E151" s="1" t="s">
        <v>229</v>
      </c>
      <c r="F151" s="1"/>
      <c r="G151" s="7">
        <f>G152</f>
        <v>950000</v>
      </c>
    </row>
    <row r="152" spans="1:7" ht="15.75" customHeight="1">
      <c r="A152" s="8" t="s">
        <v>155</v>
      </c>
      <c r="B152" s="1" t="s">
        <v>113</v>
      </c>
      <c r="C152" s="1" t="s">
        <v>104</v>
      </c>
      <c r="D152" s="1" t="s">
        <v>107</v>
      </c>
      <c r="E152" s="1" t="s">
        <v>229</v>
      </c>
      <c r="F152" s="1" t="s">
        <v>153</v>
      </c>
      <c r="G152" s="7">
        <v>950000</v>
      </c>
    </row>
    <row r="153" spans="1:7" ht="16.5" customHeight="1">
      <c r="A153" s="8" t="s">
        <v>262</v>
      </c>
      <c r="B153" s="1" t="s">
        <v>113</v>
      </c>
      <c r="C153" s="1" t="s">
        <v>104</v>
      </c>
      <c r="D153" s="1" t="s">
        <v>107</v>
      </c>
      <c r="E153" s="1" t="s">
        <v>261</v>
      </c>
      <c r="F153" s="1"/>
      <c r="G153" s="7">
        <f>G154</f>
        <v>3000000</v>
      </c>
    </row>
    <row r="154" spans="1:7" ht="15.75" customHeight="1">
      <c r="A154" s="8" t="s">
        <v>155</v>
      </c>
      <c r="B154" s="1" t="s">
        <v>113</v>
      </c>
      <c r="C154" s="1" t="s">
        <v>104</v>
      </c>
      <c r="D154" s="1" t="s">
        <v>107</v>
      </c>
      <c r="E154" s="1" t="s">
        <v>261</v>
      </c>
      <c r="F154" s="1" t="s">
        <v>153</v>
      </c>
      <c r="G154" s="7">
        <v>3000000</v>
      </c>
    </row>
    <row r="155" spans="1:7" ht="27" customHeight="1">
      <c r="A155" s="10" t="s">
        <v>274</v>
      </c>
      <c r="B155" s="1" t="s">
        <v>113</v>
      </c>
      <c r="C155" s="1" t="s">
        <v>104</v>
      </c>
      <c r="D155" s="1" t="s">
        <v>107</v>
      </c>
      <c r="E155" s="1" t="s">
        <v>326</v>
      </c>
      <c r="F155" s="1"/>
      <c r="G155" s="7">
        <f>G156</f>
        <v>3161961.16</v>
      </c>
    </row>
    <row r="156" spans="1:7" ht="13.5" customHeight="1">
      <c r="A156" s="10" t="s">
        <v>157</v>
      </c>
      <c r="B156" s="1" t="s">
        <v>113</v>
      </c>
      <c r="C156" s="1" t="s">
        <v>104</v>
      </c>
      <c r="D156" s="1" t="s">
        <v>107</v>
      </c>
      <c r="E156" s="1" t="s">
        <v>326</v>
      </c>
      <c r="F156" s="1" t="s">
        <v>156</v>
      </c>
      <c r="G156" s="7">
        <f>450700+2711261.16</f>
        <v>3161961.16</v>
      </c>
    </row>
    <row r="157" spans="1:7" ht="15.75" customHeight="1">
      <c r="A157" s="10" t="s">
        <v>168</v>
      </c>
      <c r="B157" s="1" t="s">
        <v>113</v>
      </c>
      <c r="C157" s="1" t="s">
        <v>104</v>
      </c>
      <c r="D157" s="1" t="s">
        <v>107</v>
      </c>
      <c r="E157" s="1" t="s">
        <v>495</v>
      </c>
      <c r="F157" s="1"/>
      <c r="G157" s="7">
        <f>G158</f>
        <v>195574783</v>
      </c>
    </row>
    <row r="158" spans="1:7" ht="16.5" customHeight="1">
      <c r="A158" s="8" t="s">
        <v>155</v>
      </c>
      <c r="B158" s="1" t="s">
        <v>113</v>
      </c>
      <c r="C158" s="1" t="s">
        <v>104</v>
      </c>
      <c r="D158" s="1" t="s">
        <v>107</v>
      </c>
      <c r="E158" s="1" t="s">
        <v>495</v>
      </c>
      <c r="F158" s="1" t="s">
        <v>153</v>
      </c>
      <c r="G158" s="7">
        <f>9300000+186274783</f>
        <v>195574783</v>
      </c>
    </row>
    <row r="159" spans="1:7" ht="13.5" customHeight="1">
      <c r="A159" s="17" t="s">
        <v>114</v>
      </c>
      <c r="B159" s="1" t="s">
        <v>113</v>
      </c>
      <c r="C159" s="1" t="s">
        <v>115</v>
      </c>
      <c r="D159" s="1"/>
      <c r="E159" s="1"/>
      <c r="F159" s="1"/>
      <c r="G159" s="7">
        <f>G172+G194+G160</f>
        <v>119082850.13</v>
      </c>
    </row>
    <row r="160" spans="1:7" ht="14.25" customHeight="1">
      <c r="A160" s="17" t="s">
        <v>150</v>
      </c>
      <c r="B160" s="1" t="s">
        <v>113</v>
      </c>
      <c r="C160" s="1" t="s">
        <v>115</v>
      </c>
      <c r="D160" s="1" t="s">
        <v>102</v>
      </c>
      <c r="E160" s="1"/>
      <c r="F160" s="1"/>
      <c r="G160" s="7">
        <f>G161</f>
        <v>61103720.700000003</v>
      </c>
    </row>
    <row r="161" spans="1:7" ht="30" customHeight="1">
      <c r="A161" s="10" t="s">
        <v>445</v>
      </c>
      <c r="B161" s="1" t="s">
        <v>113</v>
      </c>
      <c r="C161" s="1" t="s">
        <v>115</v>
      </c>
      <c r="D161" s="1" t="s">
        <v>102</v>
      </c>
      <c r="E161" s="1" t="s">
        <v>169</v>
      </c>
      <c r="F161" s="1"/>
      <c r="G161" s="7">
        <f>G164+G162+G166+G168</f>
        <v>61103720.700000003</v>
      </c>
    </row>
    <row r="162" spans="1:7" ht="14.25" customHeight="1">
      <c r="A162" s="17" t="s">
        <v>280</v>
      </c>
      <c r="B162" s="1" t="s">
        <v>113</v>
      </c>
      <c r="C162" s="1" t="s">
        <v>115</v>
      </c>
      <c r="D162" s="1" t="s">
        <v>102</v>
      </c>
      <c r="E162" s="1" t="s">
        <v>279</v>
      </c>
      <c r="F162" s="1"/>
      <c r="G162" s="7">
        <f>G163</f>
        <v>300000</v>
      </c>
    </row>
    <row r="163" spans="1:7" ht="15.75" customHeight="1">
      <c r="A163" s="17" t="s">
        <v>155</v>
      </c>
      <c r="B163" s="1" t="s">
        <v>113</v>
      </c>
      <c r="C163" s="1" t="s">
        <v>115</v>
      </c>
      <c r="D163" s="1" t="s">
        <v>102</v>
      </c>
      <c r="E163" s="1" t="s">
        <v>279</v>
      </c>
      <c r="F163" s="1" t="s">
        <v>153</v>
      </c>
      <c r="G163" s="7">
        <v>300000</v>
      </c>
    </row>
    <row r="164" spans="1:7" ht="12.75" customHeight="1">
      <c r="A164" s="10" t="s">
        <v>52</v>
      </c>
      <c r="B164" s="1" t="s">
        <v>113</v>
      </c>
      <c r="C164" s="1" t="s">
        <v>115</v>
      </c>
      <c r="D164" s="1" t="s">
        <v>102</v>
      </c>
      <c r="E164" s="1" t="s">
        <v>230</v>
      </c>
      <c r="F164" s="1"/>
      <c r="G164" s="7">
        <f>G165</f>
        <v>945000</v>
      </c>
    </row>
    <row r="165" spans="1:7" ht="15" customHeight="1">
      <c r="A165" s="8" t="s">
        <v>155</v>
      </c>
      <c r="B165" s="1" t="s">
        <v>113</v>
      </c>
      <c r="C165" s="1" t="s">
        <v>115</v>
      </c>
      <c r="D165" s="1" t="s">
        <v>102</v>
      </c>
      <c r="E165" s="1" t="s">
        <v>230</v>
      </c>
      <c r="F165" s="1" t="s">
        <v>153</v>
      </c>
      <c r="G165" s="7">
        <v>945000</v>
      </c>
    </row>
    <row r="166" spans="1:7" ht="45" customHeight="1">
      <c r="A166" s="8" t="s">
        <v>457</v>
      </c>
      <c r="B166" s="1" t="s">
        <v>113</v>
      </c>
      <c r="C166" s="1" t="s">
        <v>115</v>
      </c>
      <c r="D166" s="1" t="s">
        <v>102</v>
      </c>
      <c r="E166" s="1" t="s">
        <v>458</v>
      </c>
      <c r="F166" s="1"/>
      <c r="G166" s="7">
        <f>G167</f>
        <v>33300000</v>
      </c>
    </row>
    <row r="167" spans="1:7" ht="15" customHeight="1">
      <c r="A167" s="8" t="s">
        <v>292</v>
      </c>
      <c r="B167" s="1" t="s">
        <v>113</v>
      </c>
      <c r="C167" s="1" t="s">
        <v>115</v>
      </c>
      <c r="D167" s="1" t="s">
        <v>102</v>
      </c>
      <c r="E167" s="1" t="s">
        <v>458</v>
      </c>
      <c r="F167" s="1" t="s">
        <v>3</v>
      </c>
      <c r="G167" s="7">
        <f>1300000+32000000</f>
        <v>33300000</v>
      </c>
    </row>
    <row r="168" spans="1:7" ht="15" customHeight="1">
      <c r="A168" s="8" t="s">
        <v>462</v>
      </c>
      <c r="B168" s="1" t="s">
        <v>113</v>
      </c>
      <c r="C168" s="1" t="s">
        <v>115</v>
      </c>
      <c r="D168" s="1" t="s">
        <v>102</v>
      </c>
      <c r="E168" s="1" t="s">
        <v>460</v>
      </c>
      <c r="F168" s="1"/>
      <c r="G168" s="7">
        <f>G169</f>
        <v>26558720.699999999</v>
      </c>
    </row>
    <row r="169" spans="1:7" ht="15" customHeight="1">
      <c r="A169" s="8" t="s">
        <v>463</v>
      </c>
      <c r="B169" s="1" t="s">
        <v>113</v>
      </c>
      <c r="C169" s="1" t="s">
        <v>115</v>
      </c>
      <c r="D169" s="1" t="s">
        <v>102</v>
      </c>
      <c r="E169" s="1" t="s">
        <v>459</v>
      </c>
      <c r="F169" s="1"/>
      <c r="G169" s="7">
        <f>G170</f>
        <v>26558720.699999999</v>
      </c>
    </row>
    <row r="170" spans="1:7" ht="15" customHeight="1">
      <c r="A170" s="8" t="s">
        <v>461</v>
      </c>
      <c r="B170" s="1" t="s">
        <v>113</v>
      </c>
      <c r="C170" s="1" t="s">
        <v>115</v>
      </c>
      <c r="D170" s="1" t="s">
        <v>102</v>
      </c>
      <c r="E170" s="1" t="s">
        <v>482</v>
      </c>
      <c r="F170" s="1"/>
      <c r="G170" s="7">
        <f>G171</f>
        <v>26558720.699999999</v>
      </c>
    </row>
    <row r="171" spans="1:7" ht="15" customHeight="1">
      <c r="A171" s="8" t="s">
        <v>155</v>
      </c>
      <c r="B171" s="1" t="s">
        <v>113</v>
      </c>
      <c r="C171" s="1" t="s">
        <v>115</v>
      </c>
      <c r="D171" s="1" t="s">
        <v>102</v>
      </c>
      <c r="E171" s="1" t="s">
        <v>482</v>
      </c>
      <c r="F171" s="1" t="s">
        <v>153</v>
      </c>
      <c r="G171" s="7">
        <v>26558720.699999999</v>
      </c>
    </row>
    <row r="172" spans="1:7" ht="16.5" customHeight="1">
      <c r="A172" s="10" t="s">
        <v>116</v>
      </c>
      <c r="B172" s="1" t="s">
        <v>113</v>
      </c>
      <c r="C172" s="1" t="s">
        <v>115</v>
      </c>
      <c r="D172" s="1" t="s">
        <v>101</v>
      </c>
      <c r="E172" s="1"/>
      <c r="F172" s="1"/>
      <c r="G172" s="7">
        <f>G173+G189</f>
        <v>38671433.43</v>
      </c>
    </row>
    <row r="173" spans="1:7" ht="15" customHeight="1">
      <c r="A173" s="10" t="s">
        <v>444</v>
      </c>
      <c r="B173" s="1" t="s">
        <v>113</v>
      </c>
      <c r="C173" s="1" t="s">
        <v>115</v>
      </c>
      <c r="D173" s="1" t="s">
        <v>101</v>
      </c>
      <c r="E173" s="1" t="s">
        <v>23</v>
      </c>
      <c r="F173" s="1"/>
      <c r="G173" s="7">
        <f>G174+G176+G180+G182+G178+G185</f>
        <v>25150735.899999999</v>
      </c>
    </row>
    <row r="174" spans="1:7" ht="15.75" customHeight="1">
      <c r="A174" s="10" t="s">
        <v>33</v>
      </c>
      <c r="B174" s="1" t="s">
        <v>113</v>
      </c>
      <c r="C174" s="1" t="s">
        <v>115</v>
      </c>
      <c r="D174" s="1" t="s">
        <v>101</v>
      </c>
      <c r="E174" s="1" t="s">
        <v>233</v>
      </c>
      <c r="F174" s="1"/>
      <c r="G174" s="7">
        <f>G175</f>
        <v>1500000</v>
      </c>
    </row>
    <row r="175" spans="1:7" ht="15.75" customHeight="1">
      <c r="A175" s="8" t="s">
        <v>155</v>
      </c>
      <c r="B175" s="1" t="s">
        <v>113</v>
      </c>
      <c r="C175" s="1" t="s">
        <v>115</v>
      </c>
      <c r="D175" s="1" t="s">
        <v>101</v>
      </c>
      <c r="E175" s="1" t="s">
        <v>233</v>
      </c>
      <c r="F175" s="1" t="s">
        <v>153</v>
      </c>
      <c r="G175" s="7">
        <v>1500000</v>
      </c>
    </row>
    <row r="176" spans="1:7" ht="16.5" customHeight="1">
      <c r="A176" s="10" t="s">
        <v>34</v>
      </c>
      <c r="B176" s="1" t="s">
        <v>113</v>
      </c>
      <c r="C176" s="1" t="s">
        <v>115</v>
      </c>
      <c r="D176" s="1" t="s">
        <v>101</v>
      </c>
      <c r="E176" s="1" t="s">
        <v>234</v>
      </c>
      <c r="F176" s="1"/>
      <c r="G176" s="7">
        <f>G177</f>
        <v>7500000</v>
      </c>
    </row>
    <row r="177" spans="1:7" ht="16.5" customHeight="1">
      <c r="A177" s="8" t="s">
        <v>155</v>
      </c>
      <c r="B177" s="1" t="s">
        <v>113</v>
      </c>
      <c r="C177" s="1" t="s">
        <v>115</v>
      </c>
      <c r="D177" s="1" t="s">
        <v>101</v>
      </c>
      <c r="E177" s="1" t="s">
        <v>234</v>
      </c>
      <c r="F177" s="1" t="s">
        <v>153</v>
      </c>
      <c r="G177" s="7">
        <v>7500000</v>
      </c>
    </row>
    <row r="178" spans="1:7" ht="14.25" customHeight="1">
      <c r="A178" s="8" t="s">
        <v>414</v>
      </c>
      <c r="B178" s="1" t="s">
        <v>113</v>
      </c>
      <c r="C178" s="1" t="s">
        <v>115</v>
      </c>
      <c r="D178" s="1" t="s">
        <v>101</v>
      </c>
      <c r="E178" s="1" t="s">
        <v>415</v>
      </c>
      <c r="F178" s="1"/>
      <c r="G178" s="7">
        <f>G179</f>
        <v>868000</v>
      </c>
    </row>
    <row r="179" spans="1:7" ht="18" customHeight="1">
      <c r="A179" s="8" t="s">
        <v>155</v>
      </c>
      <c r="B179" s="1" t="s">
        <v>113</v>
      </c>
      <c r="C179" s="1" t="s">
        <v>115</v>
      </c>
      <c r="D179" s="1" t="s">
        <v>101</v>
      </c>
      <c r="E179" s="1" t="s">
        <v>415</v>
      </c>
      <c r="F179" s="1" t="s">
        <v>153</v>
      </c>
      <c r="G179" s="7">
        <f>868000</f>
        <v>868000</v>
      </c>
    </row>
    <row r="180" spans="1:7" ht="16.5" customHeight="1">
      <c r="A180" s="8" t="s">
        <v>35</v>
      </c>
      <c r="B180" s="1" t="s">
        <v>113</v>
      </c>
      <c r="C180" s="1" t="s">
        <v>115</v>
      </c>
      <c r="D180" s="1" t="s">
        <v>101</v>
      </c>
      <c r="E180" s="1" t="s">
        <v>235</v>
      </c>
      <c r="F180" s="1"/>
      <c r="G180" s="7">
        <f>G181</f>
        <v>3770000</v>
      </c>
    </row>
    <row r="181" spans="1:7" ht="16.5" customHeight="1">
      <c r="A181" s="8" t="s">
        <v>155</v>
      </c>
      <c r="B181" s="1" t="s">
        <v>113</v>
      </c>
      <c r="C181" s="1" t="s">
        <v>115</v>
      </c>
      <c r="D181" s="1" t="s">
        <v>101</v>
      </c>
      <c r="E181" s="1" t="s">
        <v>235</v>
      </c>
      <c r="F181" s="1" t="s">
        <v>153</v>
      </c>
      <c r="G181" s="7">
        <v>3770000</v>
      </c>
    </row>
    <row r="182" spans="1:7" ht="17.25" customHeight="1">
      <c r="A182" s="10" t="s">
        <v>237</v>
      </c>
      <c r="B182" s="1" t="s">
        <v>113</v>
      </c>
      <c r="C182" s="1" t="s">
        <v>115</v>
      </c>
      <c r="D182" s="1" t="s">
        <v>101</v>
      </c>
      <c r="E182" s="1" t="s">
        <v>236</v>
      </c>
      <c r="F182" s="1"/>
      <c r="G182" s="7">
        <f>SUM(G183:G184)</f>
        <v>9750000</v>
      </c>
    </row>
    <row r="183" spans="1:7" ht="27" customHeight="1">
      <c r="A183" s="8" t="s">
        <v>154</v>
      </c>
      <c r="B183" s="1" t="s">
        <v>113</v>
      </c>
      <c r="C183" s="1" t="s">
        <v>115</v>
      </c>
      <c r="D183" s="1" t="s">
        <v>101</v>
      </c>
      <c r="E183" s="1" t="s">
        <v>236</v>
      </c>
      <c r="F183" s="1" t="s">
        <v>152</v>
      </c>
      <c r="G183" s="7">
        <v>7975380</v>
      </c>
    </row>
    <row r="184" spans="1:7" ht="18.75" customHeight="1">
      <c r="A184" s="8" t="s">
        <v>155</v>
      </c>
      <c r="B184" s="1" t="s">
        <v>113</v>
      </c>
      <c r="C184" s="1" t="s">
        <v>115</v>
      </c>
      <c r="D184" s="1" t="s">
        <v>101</v>
      </c>
      <c r="E184" s="1" t="s">
        <v>236</v>
      </c>
      <c r="F184" s="1" t="s">
        <v>153</v>
      </c>
      <c r="G184" s="7">
        <v>1774620</v>
      </c>
    </row>
    <row r="185" spans="1:7" ht="15.75" customHeight="1">
      <c r="A185" s="9" t="s">
        <v>486</v>
      </c>
      <c r="B185" s="1" t="s">
        <v>113</v>
      </c>
      <c r="C185" s="1" t="s">
        <v>115</v>
      </c>
      <c r="D185" s="1" t="s">
        <v>101</v>
      </c>
      <c r="E185" s="1" t="s">
        <v>485</v>
      </c>
      <c r="F185" s="1"/>
      <c r="G185" s="7">
        <f t="shared" ref="G185:G187" si="19">G186</f>
        <v>1762735.9</v>
      </c>
    </row>
    <row r="186" spans="1:7" ht="16.5" customHeight="1">
      <c r="A186" s="9" t="s">
        <v>487</v>
      </c>
      <c r="B186" s="1" t="s">
        <v>113</v>
      </c>
      <c r="C186" s="1" t="s">
        <v>115</v>
      </c>
      <c r="D186" s="1" t="s">
        <v>101</v>
      </c>
      <c r="E186" s="1" t="s">
        <v>484</v>
      </c>
      <c r="F186" s="1"/>
      <c r="G186" s="7">
        <f t="shared" si="19"/>
        <v>1762735.9</v>
      </c>
    </row>
    <row r="187" spans="1:7" ht="15.75" customHeight="1">
      <c r="A187" s="9" t="s">
        <v>416</v>
      </c>
      <c r="B187" s="1" t="s">
        <v>113</v>
      </c>
      <c r="C187" s="1" t="s">
        <v>115</v>
      </c>
      <c r="D187" s="1" t="s">
        <v>101</v>
      </c>
      <c r="E187" s="1" t="s">
        <v>483</v>
      </c>
      <c r="F187" s="1"/>
      <c r="G187" s="7">
        <f t="shared" si="19"/>
        <v>1762735.9</v>
      </c>
    </row>
    <row r="188" spans="1:7" ht="16.5" customHeight="1">
      <c r="A188" s="8" t="s">
        <v>417</v>
      </c>
      <c r="B188" s="1" t="s">
        <v>113</v>
      </c>
      <c r="C188" s="1" t="s">
        <v>115</v>
      </c>
      <c r="D188" s="1" t="s">
        <v>101</v>
      </c>
      <c r="E188" s="1" t="s">
        <v>483</v>
      </c>
      <c r="F188" s="1" t="s">
        <v>153</v>
      </c>
      <c r="G188" s="7">
        <f>1649391.9+113344</f>
        <v>1762735.9</v>
      </c>
    </row>
    <row r="189" spans="1:7" ht="27" customHeight="1">
      <c r="A189" s="8" t="s">
        <v>446</v>
      </c>
      <c r="B189" s="1" t="s">
        <v>113</v>
      </c>
      <c r="C189" s="1" t="s">
        <v>115</v>
      </c>
      <c r="D189" s="1" t="s">
        <v>101</v>
      </c>
      <c r="E189" s="1" t="s">
        <v>171</v>
      </c>
      <c r="F189" s="1"/>
      <c r="G189" s="7">
        <f>G190</f>
        <v>13520697.529999999</v>
      </c>
    </row>
    <row r="190" spans="1:7" ht="14.25" customHeight="1">
      <c r="A190" s="8" t="s">
        <v>462</v>
      </c>
      <c r="B190" s="1" t="s">
        <v>113</v>
      </c>
      <c r="C190" s="1" t="s">
        <v>115</v>
      </c>
      <c r="D190" s="1" t="s">
        <v>101</v>
      </c>
      <c r="E190" s="1" t="s">
        <v>488</v>
      </c>
      <c r="F190" s="1"/>
      <c r="G190" s="7">
        <f t="shared" ref="G190:G192" si="20">G191</f>
        <v>13520697.529999999</v>
      </c>
    </row>
    <row r="191" spans="1:7" ht="16.5" customHeight="1">
      <c r="A191" s="8" t="s">
        <v>259</v>
      </c>
      <c r="B191" s="1" t="s">
        <v>113</v>
      </c>
      <c r="C191" s="1" t="s">
        <v>115</v>
      </c>
      <c r="D191" s="1" t="s">
        <v>101</v>
      </c>
      <c r="E191" s="1" t="s">
        <v>489</v>
      </c>
      <c r="F191" s="1"/>
      <c r="G191" s="7">
        <f t="shared" si="20"/>
        <v>13520697.529999999</v>
      </c>
    </row>
    <row r="192" spans="1:7" ht="14.25" customHeight="1">
      <c r="A192" s="8" t="s">
        <v>172</v>
      </c>
      <c r="B192" s="1" t="s">
        <v>113</v>
      </c>
      <c r="C192" s="1" t="s">
        <v>115</v>
      </c>
      <c r="D192" s="1" t="s">
        <v>101</v>
      </c>
      <c r="E192" s="1" t="s">
        <v>490</v>
      </c>
      <c r="F192" s="1"/>
      <c r="G192" s="7">
        <f t="shared" si="20"/>
        <v>13520697.529999999</v>
      </c>
    </row>
    <row r="193" spans="1:7" ht="15" customHeight="1">
      <c r="A193" s="8" t="s">
        <v>155</v>
      </c>
      <c r="B193" s="1" t="s">
        <v>113</v>
      </c>
      <c r="C193" s="1" t="s">
        <v>115</v>
      </c>
      <c r="D193" s="1" t="s">
        <v>101</v>
      </c>
      <c r="E193" s="1" t="s">
        <v>490</v>
      </c>
      <c r="F193" s="1" t="s">
        <v>153</v>
      </c>
      <c r="G193" s="7">
        <f>878000+12642697.53</f>
        <v>13520697.529999999</v>
      </c>
    </row>
    <row r="194" spans="1:7" ht="15.75" customHeight="1">
      <c r="A194" s="10" t="s">
        <v>117</v>
      </c>
      <c r="B194" s="1" t="s">
        <v>113</v>
      </c>
      <c r="C194" s="1" t="s">
        <v>115</v>
      </c>
      <c r="D194" s="1" t="s">
        <v>115</v>
      </c>
      <c r="E194" s="1"/>
      <c r="F194" s="1"/>
      <c r="G194" s="7">
        <f>G200+G195</f>
        <v>19307696</v>
      </c>
    </row>
    <row r="195" spans="1:7" ht="15" customHeight="1">
      <c r="A195" s="8" t="s">
        <v>181</v>
      </c>
      <c r="B195" s="1" t="s">
        <v>113</v>
      </c>
      <c r="C195" s="1" t="s">
        <v>115</v>
      </c>
      <c r="D195" s="1" t="s">
        <v>115</v>
      </c>
      <c r="E195" s="1" t="s">
        <v>180</v>
      </c>
      <c r="F195" s="1"/>
      <c r="G195" s="7">
        <f>G196+G198</f>
        <v>30000</v>
      </c>
    </row>
    <row r="196" spans="1:7" ht="15" customHeight="1">
      <c r="A196" s="8" t="s">
        <v>183</v>
      </c>
      <c r="B196" s="1" t="s">
        <v>113</v>
      </c>
      <c r="C196" s="1" t="s">
        <v>115</v>
      </c>
      <c r="D196" s="1" t="s">
        <v>115</v>
      </c>
      <c r="E196" s="1" t="s">
        <v>196</v>
      </c>
      <c r="F196" s="1"/>
      <c r="G196" s="7">
        <f>G197</f>
        <v>10000</v>
      </c>
    </row>
    <row r="197" spans="1:7" ht="15.75" customHeight="1">
      <c r="A197" s="8" t="s">
        <v>155</v>
      </c>
      <c r="B197" s="1" t="s">
        <v>113</v>
      </c>
      <c r="C197" s="1" t="s">
        <v>115</v>
      </c>
      <c r="D197" s="1" t="s">
        <v>115</v>
      </c>
      <c r="E197" s="1" t="s">
        <v>196</v>
      </c>
      <c r="F197" s="1" t="s">
        <v>153</v>
      </c>
      <c r="G197" s="7">
        <v>10000</v>
      </c>
    </row>
    <row r="198" spans="1:7" ht="15.75" customHeight="1">
      <c r="A198" s="8" t="s">
        <v>189</v>
      </c>
      <c r="B198" s="1" t="s">
        <v>113</v>
      </c>
      <c r="C198" s="1" t="s">
        <v>115</v>
      </c>
      <c r="D198" s="1" t="s">
        <v>115</v>
      </c>
      <c r="E198" s="1" t="s">
        <v>197</v>
      </c>
      <c r="F198" s="1"/>
      <c r="G198" s="7">
        <f>G199</f>
        <v>20000</v>
      </c>
    </row>
    <row r="199" spans="1:7" ht="15.75" customHeight="1">
      <c r="A199" s="8" t="s">
        <v>155</v>
      </c>
      <c r="B199" s="1" t="s">
        <v>113</v>
      </c>
      <c r="C199" s="1" t="s">
        <v>115</v>
      </c>
      <c r="D199" s="1" t="s">
        <v>115</v>
      </c>
      <c r="E199" s="1" t="s">
        <v>197</v>
      </c>
      <c r="F199" s="1" t="s">
        <v>153</v>
      </c>
      <c r="G199" s="7">
        <v>20000</v>
      </c>
    </row>
    <row r="200" spans="1:7" ht="18" customHeight="1">
      <c r="A200" s="10" t="s">
        <v>444</v>
      </c>
      <c r="B200" s="1" t="s">
        <v>113</v>
      </c>
      <c r="C200" s="1" t="s">
        <v>115</v>
      </c>
      <c r="D200" s="1" t="s">
        <v>115</v>
      </c>
      <c r="E200" s="1" t="s">
        <v>23</v>
      </c>
      <c r="F200" s="1"/>
      <c r="G200" s="7">
        <f>G201+G207+G205</f>
        <v>19277696</v>
      </c>
    </row>
    <row r="201" spans="1:7" ht="27" customHeight="1">
      <c r="A201" s="8" t="s">
        <v>103</v>
      </c>
      <c r="B201" s="1" t="s">
        <v>113</v>
      </c>
      <c r="C201" s="1" t="s">
        <v>115</v>
      </c>
      <c r="D201" s="1" t="s">
        <v>115</v>
      </c>
      <c r="E201" s="1" t="s">
        <v>231</v>
      </c>
      <c r="F201" s="1"/>
      <c r="G201" s="7">
        <f>SUM(G202:G204)</f>
        <v>16468937</v>
      </c>
    </row>
    <row r="202" spans="1:7" ht="38.25" customHeight="1">
      <c r="A202" s="8" t="s">
        <v>154</v>
      </c>
      <c r="B202" s="1" t="s">
        <v>113</v>
      </c>
      <c r="C202" s="1" t="s">
        <v>115</v>
      </c>
      <c r="D202" s="1" t="s">
        <v>115</v>
      </c>
      <c r="E202" s="1" t="s">
        <v>231</v>
      </c>
      <c r="F202" s="1" t="s">
        <v>152</v>
      </c>
      <c r="G202" s="7">
        <v>13626901</v>
      </c>
    </row>
    <row r="203" spans="1:7" ht="17.25" customHeight="1">
      <c r="A203" s="8" t="s">
        <v>155</v>
      </c>
      <c r="B203" s="1" t="s">
        <v>113</v>
      </c>
      <c r="C203" s="1" t="s">
        <v>115</v>
      </c>
      <c r="D203" s="1" t="s">
        <v>115</v>
      </c>
      <c r="E203" s="1" t="s">
        <v>231</v>
      </c>
      <c r="F203" s="1" t="s">
        <v>153</v>
      </c>
      <c r="G203" s="7">
        <v>1362036</v>
      </c>
    </row>
    <row r="204" spans="1:7" ht="13.5" customHeight="1">
      <c r="A204" s="8" t="s">
        <v>157</v>
      </c>
      <c r="B204" s="1" t="s">
        <v>113</v>
      </c>
      <c r="C204" s="1" t="s">
        <v>115</v>
      </c>
      <c r="D204" s="1" t="s">
        <v>115</v>
      </c>
      <c r="E204" s="1" t="s">
        <v>231</v>
      </c>
      <c r="F204" s="1" t="s">
        <v>156</v>
      </c>
      <c r="G204" s="7">
        <v>1480000</v>
      </c>
    </row>
    <row r="205" spans="1:7" ht="28.5" customHeight="1">
      <c r="A205" s="14" t="s">
        <v>129</v>
      </c>
      <c r="B205" s="1" t="s">
        <v>113</v>
      </c>
      <c r="C205" s="1" t="s">
        <v>115</v>
      </c>
      <c r="D205" s="1" t="s">
        <v>115</v>
      </c>
      <c r="E205" s="1" t="s">
        <v>232</v>
      </c>
      <c r="F205" s="1"/>
      <c r="G205" s="7">
        <f>G206</f>
        <v>2698963</v>
      </c>
    </row>
    <row r="206" spans="1:7" ht="41.25" customHeight="1">
      <c r="A206" s="8" t="s">
        <v>154</v>
      </c>
      <c r="B206" s="1" t="s">
        <v>113</v>
      </c>
      <c r="C206" s="1" t="s">
        <v>115</v>
      </c>
      <c r="D206" s="1" t="s">
        <v>115</v>
      </c>
      <c r="E206" s="1" t="s">
        <v>232</v>
      </c>
      <c r="F206" s="1" t="s">
        <v>152</v>
      </c>
      <c r="G206" s="7">
        <v>2698963</v>
      </c>
    </row>
    <row r="207" spans="1:7" ht="27" customHeight="1">
      <c r="A207" s="19" t="s">
        <v>15</v>
      </c>
      <c r="B207" s="1" t="s">
        <v>113</v>
      </c>
      <c r="C207" s="1" t="s">
        <v>115</v>
      </c>
      <c r="D207" s="1" t="s">
        <v>115</v>
      </c>
      <c r="E207" s="1" t="s">
        <v>327</v>
      </c>
      <c r="F207" s="1"/>
      <c r="G207" s="7">
        <f>G208+G209</f>
        <v>109796</v>
      </c>
    </row>
    <row r="208" spans="1:7" ht="38.25" customHeight="1">
      <c r="A208" s="8" t="s">
        <v>154</v>
      </c>
      <c r="B208" s="1" t="s">
        <v>50</v>
      </c>
      <c r="C208" s="1" t="s">
        <v>115</v>
      </c>
      <c r="D208" s="1" t="s">
        <v>115</v>
      </c>
      <c r="E208" s="1" t="s">
        <v>327</v>
      </c>
      <c r="F208" s="1" t="s">
        <v>152</v>
      </c>
      <c r="G208" s="7">
        <v>44660</v>
      </c>
    </row>
    <row r="209" spans="1:7" ht="14.25" customHeight="1">
      <c r="A209" s="8" t="s">
        <v>155</v>
      </c>
      <c r="B209" s="1" t="s">
        <v>50</v>
      </c>
      <c r="C209" s="1" t="s">
        <v>115</v>
      </c>
      <c r="D209" s="1" t="s">
        <v>115</v>
      </c>
      <c r="E209" s="1" t="s">
        <v>327</v>
      </c>
      <c r="F209" s="1" t="s">
        <v>153</v>
      </c>
      <c r="G209" s="7">
        <v>65136</v>
      </c>
    </row>
    <row r="210" spans="1:7">
      <c r="A210" s="38" t="s">
        <v>147</v>
      </c>
      <c r="B210" s="31" t="s">
        <v>119</v>
      </c>
      <c r="C210" s="31"/>
      <c r="D210" s="31"/>
      <c r="E210" s="31"/>
      <c r="F210" s="31"/>
      <c r="G210" s="36">
        <f>G211+G311</f>
        <v>963148629.95000005</v>
      </c>
    </row>
    <row r="211" spans="1:7" ht="13.5">
      <c r="A211" s="17" t="s">
        <v>120</v>
      </c>
      <c r="B211" s="24" t="s">
        <v>119</v>
      </c>
      <c r="C211" s="24" t="s">
        <v>121</v>
      </c>
      <c r="D211" s="24"/>
      <c r="E211" s="24"/>
      <c r="F211" s="24"/>
      <c r="G211" s="7">
        <f>G212+G224+G261+G274+G280</f>
        <v>941199029.95000005</v>
      </c>
    </row>
    <row r="212" spans="1:7" ht="13.5">
      <c r="A212" s="10" t="s">
        <v>122</v>
      </c>
      <c r="B212" s="24" t="s">
        <v>119</v>
      </c>
      <c r="C212" s="24" t="s">
        <v>121</v>
      </c>
      <c r="D212" s="24" t="s">
        <v>91</v>
      </c>
      <c r="E212" s="24"/>
      <c r="F212" s="24"/>
      <c r="G212" s="7">
        <f>G213</f>
        <v>386325593.78999996</v>
      </c>
    </row>
    <row r="213" spans="1:7" ht="25.5">
      <c r="A213" s="10" t="s">
        <v>166</v>
      </c>
      <c r="B213" s="24" t="s">
        <v>119</v>
      </c>
      <c r="C213" s="24" t="s">
        <v>121</v>
      </c>
      <c r="D213" s="24" t="s">
        <v>91</v>
      </c>
      <c r="E213" s="24" t="s">
        <v>19</v>
      </c>
      <c r="F213" s="24"/>
      <c r="G213" s="7">
        <f>G214+G216+G218+G220+G222</f>
        <v>386325593.78999996</v>
      </c>
    </row>
    <row r="214" spans="1:7" ht="25.5">
      <c r="A214" s="19" t="s">
        <v>61</v>
      </c>
      <c r="B214" s="24" t="s">
        <v>119</v>
      </c>
      <c r="C214" s="24" t="s">
        <v>121</v>
      </c>
      <c r="D214" s="24" t="s">
        <v>91</v>
      </c>
      <c r="E214" s="24" t="s">
        <v>287</v>
      </c>
      <c r="F214" s="24"/>
      <c r="G214" s="7">
        <f>G215</f>
        <v>241055123.78999999</v>
      </c>
    </row>
    <row r="215" spans="1:7" ht="25.5">
      <c r="A215" s="19" t="s">
        <v>1</v>
      </c>
      <c r="B215" s="24" t="s">
        <v>119</v>
      </c>
      <c r="C215" s="24" t="s">
        <v>121</v>
      </c>
      <c r="D215" s="24" t="s">
        <v>91</v>
      </c>
      <c r="E215" s="24" t="s">
        <v>287</v>
      </c>
      <c r="F215" s="24" t="s">
        <v>2</v>
      </c>
      <c r="G215" s="7">
        <v>241055123.78999999</v>
      </c>
    </row>
    <row r="216" spans="1:7" ht="25.5">
      <c r="A216" s="10" t="s">
        <v>20</v>
      </c>
      <c r="B216" s="24" t="s">
        <v>119</v>
      </c>
      <c r="C216" s="24" t="s">
        <v>121</v>
      </c>
      <c r="D216" s="24" t="s">
        <v>91</v>
      </c>
      <c r="E216" s="24" t="s">
        <v>238</v>
      </c>
      <c r="F216" s="24"/>
      <c r="G216" s="7">
        <f>G217</f>
        <v>141050970</v>
      </c>
    </row>
    <row r="217" spans="1:7" ht="25.5">
      <c r="A217" s="19" t="s">
        <v>1</v>
      </c>
      <c r="B217" s="24" t="s">
        <v>119</v>
      </c>
      <c r="C217" s="24" t="s">
        <v>121</v>
      </c>
      <c r="D217" s="24" t="s">
        <v>91</v>
      </c>
      <c r="E217" s="24" t="s">
        <v>238</v>
      </c>
      <c r="F217" s="24" t="s">
        <v>2</v>
      </c>
      <c r="G217" s="7">
        <v>141050970</v>
      </c>
    </row>
    <row r="218" spans="1:7" ht="51">
      <c r="A218" s="19" t="s">
        <v>184</v>
      </c>
      <c r="B218" s="24" t="s">
        <v>119</v>
      </c>
      <c r="C218" s="24" t="s">
        <v>121</v>
      </c>
      <c r="D218" s="24" t="s">
        <v>91</v>
      </c>
      <c r="E218" s="24" t="s">
        <v>268</v>
      </c>
      <c r="F218" s="24"/>
      <c r="G218" s="7">
        <f>G219</f>
        <v>3182200</v>
      </c>
    </row>
    <row r="219" spans="1:7" ht="25.5">
      <c r="A219" s="19" t="s">
        <v>1</v>
      </c>
      <c r="B219" s="24" t="s">
        <v>119</v>
      </c>
      <c r="C219" s="24" t="s">
        <v>121</v>
      </c>
      <c r="D219" s="24" t="s">
        <v>91</v>
      </c>
      <c r="E219" s="24" t="s">
        <v>268</v>
      </c>
      <c r="F219" s="24" t="s">
        <v>2</v>
      </c>
      <c r="G219" s="7">
        <f>3082200+100000</f>
        <v>3182200</v>
      </c>
    </row>
    <row r="220" spans="1:7" ht="38.25">
      <c r="A220" s="14" t="s">
        <v>267</v>
      </c>
      <c r="B220" s="24" t="s">
        <v>119</v>
      </c>
      <c r="C220" s="24" t="s">
        <v>121</v>
      </c>
      <c r="D220" s="24" t="s">
        <v>91</v>
      </c>
      <c r="E220" s="24" t="s">
        <v>297</v>
      </c>
      <c r="F220" s="24"/>
      <c r="G220" s="7">
        <f>G221</f>
        <v>563500</v>
      </c>
    </row>
    <row r="221" spans="1:7" ht="25.5">
      <c r="A221" s="14" t="s">
        <v>1</v>
      </c>
      <c r="B221" s="24" t="s">
        <v>119</v>
      </c>
      <c r="C221" s="24" t="s">
        <v>121</v>
      </c>
      <c r="D221" s="24" t="s">
        <v>91</v>
      </c>
      <c r="E221" s="24" t="s">
        <v>297</v>
      </c>
      <c r="F221" s="24" t="s">
        <v>2</v>
      </c>
      <c r="G221" s="7">
        <f>523500+40000</f>
        <v>563500</v>
      </c>
    </row>
    <row r="222" spans="1:7" ht="38.25">
      <c r="A222" s="14" t="s">
        <v>422</v>
      </c>
      <c r="B222" s="24" t="s">
        <v>119</v>
      </c>
      <c r="C222" s="24" t="s">
        <v>121</v>
      </c>
      <c r="D222" s="24" t="s">
        <v>91</v>
      </c>
      <c r="E222" s="24" t="s">
        <v>423</v>
      </c>
      <c r="F222" s="24"/>
      <c r="G222" s="7">
        <f>G223</f>
        <v>473800</v>
      </c>
    </row>
    <row r="223" spans="1:7" ht="25.5">
      <c r="A223" s="14" t="s">
        <v>1</v>
      </c>
      <c r="B223" s="24" t="s">
        <v>119</v>
      </c>
      <c r="C223" s="24" t="s">
        <v>121</v>
      </c>
      <c r="D223" s="24" t="s">
        <v>91</v>
      </c>
      <c r="E223" s="24" t="s">
        <v>423</v>
      </c>
      <c r="F223" s="24" t="s">
        <v>2</v>
      </c>
      <c r="G223" s="7">
        <f>463800+10000</f>
        <v>473800</v>
      </c>
    </row>
    <row r="224" spans="1:7" ht="13.5">
      <c r="A224" s="10" t="s">
        <v>123</v>
      </c>
      <c r="B224" s="24" t="s">
        <v>119</v>
      </c>
      <c r="C224" s="24" t="s">
        <v>121</v>
      </c>
      <c r="D224" s="24" t="s">
        <v>102</v>
      </c>
      <c r="E224" s="24"/>
      <c r="F224" s="24"/>
      <c r="G224" s="7">
        <f>G225</f>
        <v>463184730.16000003</v>
      </c>
    </row>
    <row r="225" spans="1:7" ht="13.5">
      <c r="A225" s="19" t="s">
        <v>8</v>
      </c>
      <c r="B225" s="24" t="s">
        <v>119</v>
      </c>
      <c r="C225" s="24" t="s">
        <v>121</v>
      </c>
      <c r="D225" s="24" t="s">
        <v>102</v>
      </c>
      <c r="E225" s="24" t="s">
        <v>21</v>
      </c>
      <c r="F225" s="24"/>
      <c r="G225" s="7">
        <f>G226+G228+G234+G244+G236+G242+G2173+G240+G230+G246+G238+G232+G248</f>
        <v>463184730.16000003</v>
      </c>
    </row>
    <row r="226" spans="1:7" ht="51">
      <c r="A226" s="13" t="s">
        <v>40</v>
      </c>
      <c r="B226" s="24" t="s">
        <v>119</v>
      </c>
      <c r="C226" s="24" t="s">
        <v>121</v>
      </c>
      <c r="D226" s="24" t="s">
        <v>102</v>
      </c>
      <c r="E226" s="24" t="s">
        <v>298</v>
      </c>
      <c r="F226" s="24"/>
      <c r="G226" s="7">
        <f>G227</f>
        <v>21184540</v>
      </c>
    </row>
    <row r="227" spans="1:7" ht="25.5">
      <c r="A227" s="19" t="s">
        <v>1</v>
      </c>
      <c r="B227" s="24" t="s">
        <v>119</v>
      </c>
      <c r="C227" s="24" t="s">
        <v>121</v>
      </c>
      <c r="D227" s="24" t="s">
        <v>102</v>
      </c>
      <c r="E227" s="24" t="s">
        <v>298</v>
      </c>
      <c r="F227" s="24" t="s">
        <v>2</v>
      </c>
      <c r="G227" s="7">
        <v>21184540</v>
      </c>
    </row>
    <row r="228" spans="1:7" ht="38.25">
      <c r="A228" s="13" t="s">
        <v>41</v>
      </c>
      <c r="B228" s="24" t="s">
        <v>119</v>
      </c>
      <c r="C228" s="24" t="s">
        <v>121</v>
      </c>
      <c r="D228" s="24" t="s">
        <v>102</v>
      </c>
      <c r="E228" s="24" t="s">
        <v>299</v>
      </c>
      <c r="F228" s="24"/>
      <c r="G228" s="7">
        <f>G229</f>
        <v>232789259.59999999</v>
      </c>
    </row>
    <row r="229" spans="1:7" ht="25.5">
      <c r="A229" s="19" t="s">
        <v>1</v>
      </c>
      <c r="B229" s="24" t="s">
        <v>119</v>
      </c>
      <c r="C229" s="24" t="s">
        <v>121</v>
      </c>
      <c r="D229" s="24" t="s">
        <v>102</v>
      </c>
      <c r="E229" s="24" t="s">
        <v>299</v>
      </c>
      <c r="F229" s="24" t="s">
        <v>2</v>
      </c>
      <c r="G229" s="7">
        <f>234740990-G264-G266</f>
        <v>232789259.59999999</v>
      </c>
    </row>
    <row r="230" spans="1:7" ht="51">
      <c r="A230" s="19" t="s">
        <v>285</v>
      </c>
      <c r="B230" s="24" t="s">
        <v>119</v>
      </c>
      <c r="C230" s="24" t="s">
        <v>121</v>
      </c>
      <c r="D230" s="24" t="s">
        <v>102</v>
      </c>
      <c r="E230" s="24" t="s">
        <v>300</v>
      </c>
      <c r="F230" s="24"/>
      <c r="G230" s="7">
        <f>G231</f>
        <v>10555900</v>
      </c>
    </row>
    <row r="231" spans="1:7" ht="25.5">
      <c r="A231" s="19" t="s">
        <v>1</v>
      </c>
      <c r="B231" s="24" t="s">
        <v>119</v>
      </c>
      <c r="C231" s="24" t="s">
        <v>121</v>
      </c>
      <c r="D231" s="24" t="s">
        <v>102</v>
      </c>
      <c r="E231" s="24" t="s">
        <v>300</v>
      </c>
      <c r="F231" s="24" t="s">
        <v>2</v>
      </c>
      <c r="G231" s="7">
        <v>10555900</v>
      </c>
    </row>
    <row r="232" spans="1:7" ht="63.75">
      <c r="A232" s="19" t="s">
        <v>424</v>
      </c>
      <c r="B232" s="24" t="s">
        <v>119</v>
      </c>
      <c r="C232" s="24" t="s">
        <v>121</v>
      </c>
      <c r="D232" s="24" t="s">
        <v>102</v>
      </c>
      <c r="E232" s="24" t="s">
        <v>425</v>
      </c>
      <c r="F232" s="24"/>
      <c r="G232" s="7">
        <f>G233</f>
        <v>2242300</v>
      </c>
    </row>
    <row r="233" spans="1:7" ht="25.5">
      <c r="A233" s="19" t="s">
        <v>1</v>
      </c>
      <c r="B233" s="24" t="s">
        <v>119</v>
      </c>
      <c r="C233" s="24" t="s">
        <v>121</v>
      </c>
      <c r="D233" s="24" t="s">
        <v>102</v>
      </c>
      <c r="E233" s="24" t="s">
        <v>425</v>
      </c>
      <c r="F233" s="24" t="s">
        <v>2</v>
      </c>
      <c r="G233" s="7">
        <v>2242300</v>
      </c>
    </row>
    <row r="234" spans="1:7" ht="13.5">
      <c r="A234" s="14" t="s">
        <v>124</v>
      </c>
      <c r="B234" s="24" t="s">
        <v>119</v>
      </c>
      <c r="C234" s="24" t="s">
        <v>121</v>
      </c>
      <c r="D234" s="24" t="s">
        <v>102</v>
      </c>
      <c r="E234" s="24" t="s">
        <v>239</v>
      </c>
      <c r="F234" s="24"/>
      <c r="G234" s="7">
        <f>G235</f>
        <v>105988151.40000001</v>
      </c>
    </row>
    <row r="235" spans="1:7" ht="25.5">
      <c r="A235" s="19" t="s">
        <v>1</v>
      </c>
      <c r="B235" s="24" t="s">
        <v>119</v>
      </c>
      <c r="C235" s="24" t="s">
        <v>121</v>
      </c>
      <c r="D235" s="24" t="s">
        <v>102</v>
      </c>
      <c r="E235" s="24" t="s">
        <v>239</v>
      </c>
      <c r="F235" s="24" t="s">
        <v>2</v>
      </c>
      <c r="G235" s="7">
        <v>105988151.40000001</v>
      </c>
    </row>
    <row r="236" spans="1:7" ht="13.5">
      <c r="A236" s="14" t="s">
        <v>126</v>
      </c>
      <c r="B236" s="24" t="s">
        <v>119</v>
      </c>
      <c r="C236" s="24" t="s">
        <v>121</v>
      </c>
      <c r="D236" s="24" t="s">
        <v>102</v>
      </c>
      <c r="E236" s="24" t="s">
        <v>246</v>
      </c>
      <c r="F236" s="24"/>
      <c r="G236" s="7">
        <f>G237</f>
        <v>10506334</v>
      </c>
    </row>
    <row r="237" spans="1:7" ht="25.5">
      <c r="A237" s="19" t="s">
        <v>1</v>
      </c>
      <c r="B237" s="24" t="s">
        <v>119</v>
      </c>
      <c r="C237" s="24" t="s">
        <v>121</v>
      </c>
      <c r="D237" s="24" t="s">
        <v>102</v>
      </c>
      <c r="E237" s="24" t="s">
        <v>246</v>
      </c>
      <c r="F237" s="24" t="s">
        <v>2</v>
      </c>
      <c r="G237" s="7">
        <v>10506334</v>
      </c>
    </row>
    <row r="238" spans="1:7" ht="25.5">
      <c r="A238" s="19" t="s">
        <v>162</v>
      </c>
      <c r="B238" s="24" t="s">
        <v>119</v>
      </c>
      <c r="C238" s="24" t="s">
        <v>121</v>
      </c>
      <c r="D238" s="24" t="s">
        <v>102</v>
      </c>
      <c r="E238" s="24" t="s">
        <v>250</v>
      </c>
      <c r="F238" s="24"/>
      <c r="G238" s="7">
        <f>G239</f>
        <v>650000</v>
      </c>
    </row>
    <row r="239" spans="1:7" ht="25.5">
      <c r="A239" s="19" t="s">
        <v>1</v>
      </c>
      <c r="B239" s="24" t="s">
        <v>119</v>
      </c>
      <c r="C239" s="24" t="s">
        <v>121</v>
      </c>
      <c r="D239" s="24" t="s">
        <v>102</v>
      </c>
      <c r="E239" s="24" t="s">
        <v>250</v>
      </c>
      <c r="F239" s="24" t="s">
        <v>2</v>
      </c>
      <c r="G239" s="7">
        <f>400000+200000+25000+25000</f>
        <v>650000</v>
      </c>
    </row>
    <row r="240" spans="1:7" ht="63.75">
      <c r="A240" s="19" t="s">
        <v>187</v>
      </c>
      <c r="B240" s="24" t="s">
        <v>119</v>
      </c>
      <c r="C240" s="24" t="s">
        <v>121</v>
      </c>
      <c r="D240" s="24" t="s">
        <v>102</v>
      </c>
      <c r="E240" s="24" t="s">
        <v>240</v>
      </c>
      <c r="F240" s="24"/>
      <c r="G240" s="7">
        <f>G241</f>
        <v>2000000</v>
      </c>
    </row>
    <row r="241" spans="1:7" ht="25.5">
      <c r="A241" s="19" t="s">
        <v>1</v>
      </c>
      <c r="B241" s="24" t="s">
        <v>119</v>
      </c>
      <c r="C241" s="24" t="s">
        <v>121</v>
      </c>
      <c r="D241" s="24" t="s">
        <v>102</v>
      </c>
      <c r="E241" s="24" t="s">
        <v>240</v>
      </c>
      <c r="F241" s="24" t="s">
        <v>2</v>
      </c>
      <c r="G241" s="7">
        <v>2000000</v>
      </c>
    </row>
    <row r="242" spans="1:7" ht="25.5">
      <c r="A242" s="19" t="s">
        <v>188</v>
      </c>
      <c r="B242" s="24" t="s">
        <v>119</v>
      </c>
      <c r="C242" s="24" t="s">
        <v>121</v>
      </c>
      <c r="D242" s="24" t="s">
        <v>102</v>
      </c>
      <c r="E242" s="24" t="s">
        <v>260</v>
      </c>
      <c r="F242" s="24"/>
      <c r="G242" s="7">
        <f>G243</f>
        <v>29604820.219999999</v>
      </c>
    </row>
    <row r="243" spans="1:7" ht="25.5">
      <c r="A243" s="19" t="s">
        <v>1</v>
      </c>
      <c r="B243" s="24" t="s">
        <v>119</v>
      </c>
      <c r="C243" s="24" t="s">
        <v>121</v>
      </c>
      <c r="D243" s="24" t="s">
        <v>102</v>
      </c>
      <c r="E243" s="24" t="s">
        <v>260</v>
      </c>
      <c r="F243" s="24" t="s">
        <v>2</v>
      </c>
      <c r="G243" s="7">
        <v>29604820.219999999</v>
      </c>
    </row>
    <row r="244" spans="1:7" ht="25.5">
      <c r="A244" s="19" t="s">
        <v>45</v>
      </c>
      <c r="B244" s="24" t="s">
        <v>119</v>
      </c>
      <c r="C244" s="24" t="s">
        <v>121</v>
      </c>
      <c r="D244" s="24" t="s">
        <v>102</v>
      </c>
      <c r="E244" s="24" t="s">
        <v>301</v>
      </c>
      <c r="F244" s="24"/>
      <c r="G244" s="7">
        <f>G245</f>
        <v>3028700</v>
      </c>
    </row>
    <row r="245" spans="1:7" ht="25.5">
      <c r="A245" s="19" t="s">
        <v>1</v>
      </c>
      <c r="B245" s="24" t="s">
        <v>119</v>
      </c>
      <c r="C245" s="24" t="s">
        <v>121</v>
      </c>
      <c r="D245" s="24" t="s">
        <v>102</v>
      </c>
      <c r="E245" s="24" t="s">
        <v>301</v>
      </c>
      <c r="F245" s="24" t="s">
        <v>2</v>
      </c>
      <c r="G245" s="7">
        <f>1328700+1700000</f>
        <v>3028700</v>
      </c>
    </row>
    <row r="246" spans="1:7" ht="25.5">
      <c r="A246" s="14" t="s">
        <v>185</v>
      </c>
      <c r="B246" s="24" t="s">
        <v>119</v>
      </c>
      <c r="C246" s="24" t="s">
        <v>121</v>
      </c>
      <c r="D246" s="24" t="s">
        <v>102</v>
      </c>
      <c r="E246" s="24" t="s">
        <v>302</v>
      </c>
      <c r="F246" s="24"/>
      <c r="G246" s="7">
        <f>G247</f>
        <v>3117000</v>
      </c>
    </row>
    <row r="247" spans="1:7" ht="25.5">
      <c r="A247" s="14" t="s">
        <v>1</v>
      </c>
      <c r="B247" s="24" t="s">
        <v>119</v>
      </c>
      <c r="C247" s="24" t="s">
        <v>121</v>
      </c>
      <c r="D247" s="24" t="s">
        <v>102</v>
      </c>
      <c r="E247" s="24" t="s">
        <v>302</v>
      </c>
      <c r="F247" s="24" t="s">
        <v>2</v>
      </c>
      <c r="G247" s="7">
        <f>3037000+80000</f>
        <v>3117000</v>
      </c>
    </row>
    <row r="248" spans="1:7" ht="13.5">
      <c r="A248" s="19" t="s">
        <v>470</v>
      </c>
      <c r="B248" s="24" t="s">
        <v>119</v>
      </c>
      <c r="C248" s="24" t="s">
        <v>121</v>
      </c>
      <c r="D248" s="24" t="s">
        <v>102</v>
      </c>
      <c r="E248" s="24" t="s">
        <v>466</v>
      </c>
      <c r="F248" s="24"/>
      <c r="G248" s="7">
        <f>G254+G249</f>
        <v>41517724.939999998</v>
      </c>
    </row>
    <row r="249" spans="1:7" ht="13.5">
      <c r="A249" s="19" t="s">
        <v>476</v>
      </c>
      <c r="B249" s="24" t="s">
        <v>119</v>
      </c>
      <c r="C249" s="24" t="s">
        <v>121</v>
      </c>
      <c r="D249" s="24" t="s">
        <v>102</v>
      </c>
      <c r="E249" s="24" t="s">
        <v>474</v>
      </c>
      <c r="F249" s="24"/>
      <c r="G249" s="7">
        <f>G250+G252</f>
        <v>2268288.3600000003</v>
      </c>
    </row>
    <row r="250" spans="1:7" ht="18.75" customHeight="1">
      <c r="A250" s="19" t="s">
        <v>477</v>
      </c>
      <c r="B250" s="24" t="s">
        <v>119</v>
      </c>
      <c r="C250" s="24" t="s">
        <v>121</v>
      </c>
      <c r="D250" s="24" t="s">
        <v>102</v>
      </c>
      <c r="E250" s="24" t="s">
        <v>475</v>
      </c>
      <c r="F250" s="24"/>
      <c r="G250" s="7">
        <f>G251</f>
        <v>1415388.36</v>
      </c>
    </row>
    <row r="251" spans="1:7" ht="25.5">
      <c r="A251" s="19" t="s">
        <v>1</v>
      </c>
      <c r="B251" s="24" t="s">
        <v>119</v>
      </c>
      <c r="C251" s="24" t="s">
        <v>121</v>
      </c>
      <c r="D251" s="24" t="s">
        <v>102</v>
      </c>
      <c r="E251" s="24" t="s">
        <v>475</v>
      </c>
      <c r="F251" s="24" t="s">
        <v>2</v>
      </c>
      <c r="G251" s="7">
        <v>1415388.36</v>
      </c>
    </row>
    <row r="252" spans="1:7" ht="25.5">
      <c r="A252" s="19" t="s">
        <v>195</v>
      </c>
      <c r="B252" s="24" t="s">
        <v>119</v>
      </c>
      <c r="C252" s="24" t="s">
        <v>121</v>
      </c>
      <c r="D252" s="24" t="s">
        <v>102</v>
      </c>
      <c r="E252" s="24" t="s">
        <v>496</v>
      </c>
      <c r="F252" s="24"/>
      <c r="G252" s="7">
        <f>G253</f>
        <v>852900</v>
      </c>
    </row>
    <row r="253" spans="1:7" ht="17.25" customHeight="1">
      <c r="A253" s="19" t="s">
        <v>1</v>
      </c>
      <c r="B253" s="24" t="s">
        <v>119</v>
      </c>
      <c r="C253" s="24" t="s">
        <v>121</v>
      </c>
      <c r="D253" s="24" t="s">
        <v>102</v>
      </c>
      <c r="E253" s="24" t="s">
        <v>496</v>
      </c>
      <c r="F253" s="24" t="s">
        <v>2</v>
      </c>
      <c r="G253" s="7">
        <v>852900</v>
      </c>
    </row>
    <row r="254" spans="1:7" ht="13.5">
      <c r="A254" s="19" t="s">
        <v>469</v>
      </c>
      <c r="B254" s="24" t="s">
        <v>119</v>
      </c>
      <c r="C254" s="24" t="s">
        <v>121</v>
      </c>
      <c r="D254" s="24" t="s">
        <v>102</v>
      </c>
      <c r="E254" s="24" t="s">
        <v>467</v>
      </c>
      <c r="F254" s="24"/>
      <c r="G254" s="7">
        <f>G255+G259+G257</f>
        <v>39249436.579999998</v>
      </c>
    </row>
    <row r="255" spans="1:7" ht="38.25">
      <c r="A255" s="19" t="s">
        <v>464</v>
      </c>
      <c r="B255" s="24" t="s">
        <v>119</v>
      </c>
      <c r="C255" s="24" t="s">
        <v>121</v>
      </c>
      <c r="D255" s="24" t="s">
        <v>102</v>
      </c>
      <c r="E255" s="24" t="s">
        <v>468</v>
      </c>
      <c r="F255" s="24"/>
      <c r="G255" s="7">
        <f>G256</f>
        <v>814127.93</v>
      </c>
    </row>
    <row r="256" spans="1:7" ht="25.5">
      <c r="A256" s="19" t="s">
        <v>1</v>
      </c>
      <c r="B256" s="24" t="s">
        <v>119</v>
      </c>
      <c r="C256" s="24" t="s">
        <v>121</v>
      </c>
      <c r="D256" s="24" t="s">
        <v>102</v>
      </c>
      <c r="E256" s="24" t="s">
        <v>468</v>
      </c>
      <c r="F256" s="24" t="s">
        <v>2</v>
      </c>
      <c r="G256" s="7">
        <v>814127.93</v>
      </c>
    </row>
    <row r="257" spans="1:7" ht="25.5">
      <c r="A257" s="19" t="s">
        <v>473</v>
      </c>
      <c r="B257" s="24" t="s">
        <v>119</v>
      </c>
      <c r="C257" s="24" t="s">
        <v>121</v>
      </c>
      <c r="D257" s="24" t="s">
        <v>102</v>
      </c>
      <c r="E257" s="24" t="s">
        <v>472</v>
      </c>
      <c r="F257" s="24"/>
      <c r="G257" s="7">
        <f>G258</f>
        <v>1887908.65</v>
      </c>
    </row>
    <row r="258" spans="1:7" ht="25.5">
      <c r="A258" s="19" t="s">
        <v>1</v>
      </c>
      <c r="B258" s="24" t="s">
        <v>119</v>
      </c>
      <c r="C258" s="24" t="s">
        <v>121</v>
      </c>
      <c r="D258" s="24" t="s">
        <v>102</v>
      </c>
      <c r="E258" s="24" t="s">
        <v>472</v>
      </c>
      <c r="F258" s="24" t="s">
        <v>2</v>
      </c>
      <c r="G258" s="7">
        <v>1887908.65</v>
      </c>
    </row>
    <row r="259" spans="1:7" ht="25.5">
      <c r="A259" s="19" t="s">
        <v>465</v>
      </c>
      <c r="B259" s="24" t="s">
        <v>119</v>
      </c>
      <c r="C259" s="24" t="s">
        <v>121</v>
      </c>
      <c r="D259" s="24" t="s">
        <v>102</v>
      </c>
      <c r="E259" s="24" t="s">
        <v>471</v>
      </c>
      <c r="F259" s="24"/>
      <c r="G259" s="7">
        <f>G260</f>
        <v>36547400</v>
      </c>
    </row>
    <row r="260" spans="1:7" ht="25.5">
      <c r="A260" s="19" t="s">
        <v>1</v>
      </c>
      <c r="B260" s="24" t="s">
        <v>119</v>
      </c>
      <c r="C260" s="24" t="s">
        <v>121</v>
      </c>
      <c r="D260" s="24" t="s">
        <v>102</v>
      </c>
      <c r="E260" s="24" t="s">
        <v>471</v>
      </c>
      <c r="F260" s="24" t="s">
        <v>2</v>
      </c>
      <c r="G260" s="7">
        <f>36547400</f>
        <v>36547400</v>
      </c>
    </row>
    <row r="261" spans="1:7" ht="13.5">
      <c r="A261" s="14" t="s">
        <v>7</v>
      </c>
      <c r="B261" s="24" t="s">
        <v>119</v>
      </c>
      <c r="C261" s="24" t="s">
        <v>121</v>
      </c>
      <c r="D261" s="24" t="s">
        <v>101</v>
      </c>
      <c r="E261" s="24"/>
      <c r="F261" s="24"/>
      <c r="G261" s="7">
        <f>G262</f>
        <v>37123352</v>
      </c>
    </row>
    <row r="262" spans="1:7" ht="13.5">
      <c r="A262" s="19" t="s">
        <v>8</v>
      </c>
      <c r="B262" s="24" t="s">
        <v>119</v>
      </c>
      <c r="C262" s="24" t="s">
        <v>121</v>
      </c>
      <c r="D262" s="24" t="s">
        <v>101</v>
      </c>
      <c r="E262" s="24" t="s">
        <v>21</v>
      </c>
      <c r="F262" s="24"/>
      <c r="G262" s="7">
        <f>G269+G267+G271+G263+G265</f>
        <v>37123352</v>
      </c>
    </row>
    <row r="263" spans="1:7" ht="38.25">
      <c r="A263" s="13" t="s">
        <v>41</v>
      </c>
      <c r="B263" s="24" t="s">
        <v>119</v>
      </c>
      <c r="C263" s="24" t="s">
        <v>121</v>
      </c>
      <c r="D263" s="24" t="s">
        <v>101</v>
      </c>
      <c r="E263" s="24" t="s">
        <v>299</v>
      </c>
      <c r="F263" s="24"/>
      <c r="G263" s="7">
        <f>G264</f>
        <v>1659314</v>
      </c>
    </row>
    <row r="264" spans="1:7" ht="25.5">
      <c r="A264" s="19" t="s">
        <v>1</v>
      </c>
      <c r="B264" s="24" t="s">
        <v>119</v>
      </c>
      <c r="C264" s="24" t="s">
        <v>121</v>
      </c>
      <c r="D264" s="24" t="s">
        <v>101</v>
      </c>
      <c r="E264" s="24" t="s">
        <v>299</v>
      </c>
      <c r="F264" s="24" t="s">
        <v>2</v>
      </c>
      <c r="G264" s="7">
        <v>1659314</v>
      </c>
    </row>
    <row r="265" spans="1:7" ht="63.75">
      <c r="A265" s="13" t="s">
        <v>303</v>
      </c>
      <c r="B265" s="24" t="s">
        <v>119</v>
      </c>
      <c r="C265" s="24" t="s">
        <v>121</v>
      </c>
      <c r="D265" s="24" t="s">
        <v>101</v>
      </c>
      <c r="E265" s="24" t="s">
        <v>304</v>
      </c>
      <c r="F265" s="24"/>
      <c r="G265" s="7">
        <f>G266</f>
        <v>292416.40000000002</v>
      </c>
    </row>
    <row r="266" spans="1:7" ht="25.5">
      <c r="A266" s="19" t="s">
        <v>1</v>
      </c>
      <c r="B266" s="24" t="s">
        <v>119</v>
      </c>
      <c r="C266" s="24" t="s">
        <v>121</v>
      </c>
      <c r="D266" s="24" t="s">
        <v>101</v>
      </c>
      <c r="E266" s="24" t="s">
        <v>304</v>
      </c>
      <c r="F266" s="24" t="s">
        <v>2</v>
      </c>
      <c r="G266" s="7">
        <v>292416.40000000002</v>
      </c>
    </row>
    <row r="267" spans="1:7" ht="13.5">
      <c r="A267" s="19" t="s">
        <v>124</v>
      </c>
      <c r="B267" s="24" t="s">
        <v>119</v>
      </c>
      <c r="C267" s="24" t="s">
        <v>121</v>
      </c>
      <c r="D267" s="24" t="s">
        <v>101</v>
      </c>
      <c r="E267" s="24" t="s">
        <v>239</v>
      </c>
      <c r="F267" s="24"/>
      <c r="G267" s="7">
        <f>G268</f>
        <v>2331353.52</v>
      </c>
    </row>
    <row r="268" spans="1:7" ht="25.5">
      <c r="A268" s="19" t="s">
        <v>1</v>
      </c>
      <c r="B268" s="24" t="s">
        <v>119</v>
      </c>
      <c r="C268" s="24" t="s">
        <v>121</v>
      </c>
      <c r="D268" s="24" t="s">
        <v>101</v>
      </c>
      <c r="E268" s="24" t="s">
        <v>239</v>
      </c>
      <c r="F268" s="24" t="s">
        <v>2</v>
      </c>
      <c r="G268" s="7">
        <f>2522633.52-191280</f>
        <v>2331353.52</v>
      </c>
    </row>
    <row r="269" spans="1:7" ht="13.5">
      <c r="A269" s="14" t="s">
        <v>125</v>
      </c>
      <c r="B269" s="24" t="s">
        <v>119</v>
      </c>
      <c r="C269" s="24" t="s">
        <v>121</v>
      </c>
      <c r="D269" s="24" t="s">
        <v>101</v>
      </c>
      <c r="E269" s="24" t="s">
        <v>247</v>
      </c>
      <c r="F269" s="24"/>
      <c r="G269" s="7">
        <f>G270</f>
        <v>18389604.48</v>
      </c>
    </row>
    <row r="270" spans="1:7" ht="25.5">
      <c r="A270" s="19" t="s">
        <v>1</v>
      </c>
      <c r="B270" s="24" t="s">
        <v>119</v>
      </c>
      <c r="C270" s="24" t="s">
        <v>121</v>
      </c>
      <c r="D270" s="24" t="s">
        <v>101</v>
      </c>
      <c r="E270" s="24" t="s">
        <v>247</v>
      </c>
      <c r="F270" s="24" t="s">
        <v>2</v>
      </c>
      <c r="G270" s="7">
        <v>18389604.48</v>
      </c>
    </row>
    <row r="271" spans="1:7" ht="25.5">
      <c r="A271" s="19" t="s">
        <v>289</v>
      </c>
      <c r="B271" s="24" t="s">
        <v>119</v>
      </c>
      <c r="C271" s="24" t="s">
        <v>121</v>
      </c>
      <c r="D271" s="24" t="s">
        <v>101</v>
      </c>
      <c r="E271" s="24" t="s">
        <v>288</v>
      </c>
      <c r="F271" s="24"/>
      <c r="G271" s="7">
        <f>G272+G273</f>
        <v>14450663.6</v>
      </c>
    </row>
    <row r="272" spans="1:7" ht="25.5">
      <c r="A272" s="19" t="s">
        <v>1</v>
      </c>
      <c r="B272" s="24" t="s">
        <v>119</v>
      </c>
      <c r="C272" s="24" t="s">
        <v>121</v>
      </c>
      <c r="D272" s="24" t="s">
        <v>101</v>
      </c>
      <c r="E272" s="24" t="s">
        <v>288</v>
      </c>
      <c r="F272" s="24" t="s">
        <v>2</v>
      </c>
      <c r="G272" s="7">
        <f>13706255.28+259059.6+210000+191280</f>
        <v>14366594.879999999</v>
      </c>
    </row>
    <row r="273" spans="1:7" ht="13.5">
      <c r="A273" s="19" t="s">
        <v>157</v>
      </c>
      <c r="B273" s="24" t="s">
        <v>119</v>
      </c>
      <c r="C273" s="24" t="s">
        <v>121</v>
      </c>
      <c r="D273" s="24" t="s">
        <v>101</v>
      </c>
      <c r="E273" s="24" t="s">
        <v>288</v>
      </c>
      <c r="F273" s="24" t="s">
        <v>156</v>
      </c>
      <c r="G273" s="7">
        <v>84068.72</v>
      </c>
    </row>
    <row r="274" spans="1:7" ht="13.5">
      <c r="A274" s="19" t="s">
        <v>127</v>
      </c>
      <c r="B274" s="24" t="s">
        <v>119</v>
      </c>
      <c r="C274" s="24" t="s">
        <v>121</v>
      </c>
      <c r="D274" s="24" t="s">
        <v>121</v>
      </c>
      <c r="E274" s="24"/>
      <c r="F274" s="24"/>
      <c r="G274" s="7">
        <f>G275</f>
        <v>421000</v>
      </c>
    </row>
    <row r="275" spans="1:7" s="26" customFormat="1" ht="13.5">
      <c r="A275" s="10" t="s">
        <v>165</v>
      </c>
      <c r="B275" s="24" t="s">
        <v>119</v>
      </c>
      <c r="C275" s="24" t="s">
        <v>121</v>
      </c>
      <c r="D275" s="24" t="s">
        <v>121</v>
      </c>
      <c r="E275" s="24" t="s">
        <v>12</v>
      </c>
      <c r="F275" s="24"/>
      <c r="G275" s="7">
        <f t="shared" ref="G275:G277" si="21">G276</f>
        <v>421000</v>
      </c>
    </row>
    <row r="276" spans="1:7" s="26" customFormat="1" ht="13.5">
      <c r="A276" s="19" t="s">
        <v>470</v>
      </c>
      <c r="B276" s="24" t="s">
        <v>119</v>
      </c>
      <c r="C276" s="24" t="s">
        <v>121</v>
      </c>
      <c r="D276" s="24" t="s">
        <v>121</v>
      </c>
      <c r="E276" s="24" t="s">
        <v>478</v>
      </c>
      <c r="F276" s="24"/>
      <c r="G276" s="7">
        <f t="shared" si="21"/>
        <v>421000</v>
      </c>
    </row>
    <row r="277" spans="1:7" s="26" customFormat="1" ht="13.5">
      <c r="A277" s="10" t="s">
        <v>481</v>
      </c>
      <c r="B277" s="24" t="s">
        <v>119</v>
      </c>
      <c r="C277" s="24" t="s">
        <v>121</v>
      </c>
      <c r="D277" s="24" t="s">
        <v>121</v>
      </c>
      <c r="E277" s="24" t="s">
        <v>479</v>
      </c>
      <c r="F277" s="24"/>
      <c r="G277" s="7">
        <f t="shared" si="21"/>
        <v>421000</v>
      </c>
    </row>
    <row r="278" spans="1:7" s="26" customFormat="1" ht="13.5">
      <c r="A278" s="10" t="s">
        <v>13</v>
      </c>
      <c r="B278" s="24" t="s">
        <v>119</v>
      </c>
      <c r="C278" s="24" t="s">
        <v>121</v>
      </c>
      <c r="D278" s="24" t="s">
        <v>121</v>
      </c>
      <c r="E278" s="24" t="s">
        <v>480</v>
      </c>
      <c r="F278" s="24"/>
      <c r="G278" s="7">
        <f>G279</f>
        <v>421000</v>
      </c>
    </row>
    <row r="279" spans="1:7" s="26" customFormat="1" ht="13.5">
      <c r="A279" s="8" t="s">
        <v>155</v>
      </c>
      <c r="B279" s="24" t="s">
        <v>119</v>
      </c>
      <c r="C279" s="24" t="s">
        <v>121</v>
      </c>
      <c r="D279" s="24" t="s">
        <v>121</v>
      </c>
      <c r="E279" s="24" t="s">
        <v>480</v>
      </c>
      <c r="F279" s="24" t="s">
        <v>153</v>
      </c>
      <c r="G279" s="7">
        <f>401000+20000</f>
        <v>421000</v>
      </c>
    </row>
    <row r="280" spans="1:7" s="26" customFormat="1" ht="13.5">
      <c r="A280" s="10" t="s">
        <v>128</v>
      </c>
      <c r="B280" s="24" t="s">
        <v>119</v>
      </c>
      <c r="C280" s="24" t="s">
        <v>121</v>
      </c>
      <c r="D280" s="24" t="s">
        <v>107</v>
      </c>
      <c r="E280" s="24"/>
      <c r="F280" s="24"/>
      <c r="G280" s="7">
        <f>G286+G281+G308</f>
        <v>54144354</v>
      </c>
    </row>
    <row r="281" spans="1:7" s="26" customFormat="1" ht="13.5">
      <c r="A281" s="8" t="s">
        <v>181</v>
      </c>
      <c r="B281" s="24" t="s">
        <v>119</v>
      </c>
      <c r="C281" s="24" t="s">
        <v>121</v>
      </c>
      <c r="D281" s="24" t="s">
        <v>107</v>
      </c>
      <c r="E281" s="24" t="s">
        <v>180</v>
      </c>
      <c r="F281" s="24"/>
      <c r="G281" s="7">
        <f>G282+G284</f>
        <v>22000</v>
      </c>
    </row>
    <row r="282" spans="1:7" s="26" customFormat="1" ht="13.5">
      <c r="A282" s="8" t="s">
        <v>183</v>
      </c>
      <c r="B282" s="24" t="s">
        <v>119</v>
      </c>
      <c r="C282" s="24" t="s">
        <v>121</v>
      </c>
      <c r="D282" s="24" t="s">
        <v>107</v>
      </c>
      <c r="E282" s="24" t="s">
        <v>196</v>
      </c>
      <c r="F282" s="24"/>
      <c r="G282" s="7">
        <f t="shared" ref="G282" si="22">G283</f>
        <v>10000</v>
      </c>
    </row>
    <row r="283" spans="1:7" s="26" customFormat="1" ht="13.5">
      <c r="A283" s="8" t="s">
        <v>155</v>
      </c>
      <c r="B283" s="24" t="s">
        <v>119</v>
      </c>
      <c r="C283" s="24" t="s">
        <v>121</v>
      </c>
      <c r="D283" s="24" t="s">
        <v>107</v>
      </c>
      <c r="E283" s="24" t="s">
        <v>196</v>
      </c>
      <c r="F283" s="24" t="s">
        <v>153</v>
      </c>
      <c r="G283" s="7">
        <v>10000</v>
      </c>
    </row>
    <row r="284" spans="1:7" s="26" customFormat="1" ht="13.5">
      <c r="A284" s="8" t="s">
        <v>189</v>
      </c>
      <c r="B284" s="24" t="s">
        <v>119</v>
      </c>
      <c r="C284" s="24" t="s">
        <v>121</v>
      </c>
      <c r="D284" s="24" t="s">
        <v>107</v>
      </c>
      <c r="E284" s="24" t="s">
        <v>197</v>
      </c>
      <c r="F284" s="24"/>
      <c r="G284" s="7">
        <f t="shared" ref="G284" si="23">G285</f>
        <v>12000</v>
      </c>
    </row>
    <row r="285" spans="1:7" s="26" customFormat="1" ht="13.5">
      <c r="A285" s="8" t="s">
        <v>155</v>
      </c>
      <c r="B285" s="24" t="s">
        <v>119</v>
      </c>
      <c r="C285" s="24" t="s">
        <v>121</v>
      </c>
      <c r="D285" s="24" t="s">
        <v>107</v>
      </c>
      <c r="E285" s="24" t="s">
        <v>197</v>
      </c>
      <c r="F285" s="24" t="s">
        <v>153</v>
      </c>
      <c r="G285" s="7">
        <v>12000</v>
      </c>
    </row>
    <row r="286" spans="1:7" s="26" customFormat="1" ht="13.5">
      <c r="A286" s="19" t="s">
        <v>8</v>
      </c>
      <c r="B286" s="24" t="s">
        <v>119</v>
      </c>
      <c r="C286" s="24" t="s">
        <v>121</v>
      </c>
      <c r="D286" s="24" t="s">
        <v>107</v>
      </c>
      <c r="E286" s="24" t="s">
        <v>21</v>
      </c>
      <c r="F286" s="24"/>
      <c r="G286" s="7">
        <f>G289+G292+G301+G303+G287+G294+G298+G306</f>
        <v>53788754</v>
      </c>
    </row>
    <row r="287" spans="1:7" ht="38.25">
      <c r="A287" s="13" t="s">
        <v>62</v>
      </c>
      <c r="B287" s="24" t="s">
        <v>119</v>
      </c>
      <c r="C287" s="24" t="s">
        <v>121</v>
      </c>
      <c r="D287" s="24" t="s">
        <v>107</v>
      </c>
      <c r="E287" s="24" t="s">
        <v>310</v>
      </c>
      <c r="F287" s="24"/>
      <c r="G287" s="7">
        <f t="shared" ref="G287" si="24">G288</f>
        <v>53970</v>
      </c>
    </row>
    <row r="288" spans="1:7" ht="25.5">
      <c r="A288" s="19" t="s">
        <v>1</v>
      </c>
      <c r="B288" s="24" t="s">
        <v>119</v>
      </c>
      <c r="C288" s="24" t="s">
        <v>121</v>
      </c>
      <c r="D288" s="24" t="s">
        <v>107</v>
      </c>
      <c r="E288" s="24" t="s">
        <v>310</v>
      </c>
      <c r="F288" s="24" t="s">
        <v>2</v>
      </c>
      <c r="G288" s="7">
        <v>53970</v>
      </c>
    </row>
    <row r="289" spans="1:7" s="26" customFormat="1" ht="25.5">
      <c r="A289" s="8" t="s">
        <v>103</v>
      </c>
      <c r="B289" s="24" t="s">
        <v>119</v>
      </c>
      <c r="C289" s="24" t="s">
        <v>121</v>
      </c>
      <c r="D289" s="24" t="s">
        <v>107</v>
      </c>
      <c r="E289" s="24" t="s">
        <v>251</v>
      </c>
      <c r="F289" s="24"/>
      <c r="G289" s="7">
        <f>G290+G291</f>
        <v>6495631</v>
      </c>
    </row>
    <row r="290" spans="1:7" s="26" customFormat="1" ht="38.25">
      <c r="A290" s="8" t="s">
        <v>154</v>
      </c>
      <c r="B290" s="24" t="s">
        <v>119</v>
      </c>
      <c r="C290" s="24" t="s">
        <v>121</v>
      </c>
      <c r="D290" s="24" t="s">
        <v>107</v>
      </c>
      <c r="E290" s="24" t="s">
        <v>251</v>
      </c>
      <c r="F290" s="24" t="s">
        <v>152</v>
      </c>
      <c r="G290" s="7">
        <f>4860285+1467806</f>
        <v>6328091</v>
      </c>
    </row>
    <row r="291" spans="1:7" s="26" customFormat="1" ht="13.5">
      <c r="A291" s="8" t="s">
        <v>155</v>
      </c>
      <c r="B291" s="24" t="s">
        <v>119</v>
      </c>
      <c r="C291" s="24" t="s">
        <v>121</v>
      </c>
      <c r="D291" s="24" t="s">
        <v>107</v>
      </c>
      <c r="E291" s="24" t="s">
        <v>251</v>
      </c>
      <c r="F291" s="24" t="s">
        <v>153</v>
      </c>
      <c r="G291" s="7">
        <f>105300+62240</f>
        <v>167540</v>
      </c>
    </row>
    <row r="292" spans="1:7" s="26" customFormat="1" ht="13.5">
      <c r="A292" s="8" t="s">
        <v>186</v>
      </c>
      <c r="B292" s="24" t="s">
        <v>119</v>
      </c>
      <c r="C292" s="24" t="s">
        <v>121</v>
      </c>
      <c r="D292" s="24" t="s">
        <v>107</v>
      </c>
      <c r="E292" s="24" t="s">
        <v>248</v>
      </c>
      <c r="F292" s="24"/>
      <c r="G292" s="7">
        <f t="shared" ref="G292" si="25">G293</f>
        <v>6386070</v>
      </c>
    </row>
    <row r="293" spans="1:7" s="26" customFormat="1" ht="25.5">
      <c r="A293" s="19" t="s">
        <v>1</v>
      </c>
      <c r="B293" s="24" t="s">
        <v>119</v>
      </c>
      <c r="C293" s="24" t="s">
        <v>121</v>
      </c>
      <c r="D293" s="24" t="s">
        <v>107</v>
      </c>
      <c r="E293" s="24" t="s">
        <v>248</v>
      </c>
      <c r="F293" s="24" t="s">
        <v>2</v>
      </c>
      <c r="G293" s="7">
        <v>6386070</v>
      </c>
    </row>
    <row r="294" spans="1:7" ht="38.25">
      <c r="A294" s="14" t="s">
        <v>129</v>
      </c>
      <c r="B294" s="24" t="s">
        <v>119</v>
      </c>
      <c r="C294" s="24" t="s">
        <v>121</v>
      </c>
      <c r="D294" s="24" t="s">
        <v>107</v>
      </c>
      <c r="E294" s="24" t="s">
        <v>252</v>
      </c>
      <c r="F294" s="24"/>
      <c r="G294" s="7">
        <f>G295+G296+G297</f>
        <v>30348786</v>
      </c>
    </row>
    <row r="295" spans="1:7" ht="38.25">
      <c r="A295" s="8" t="s">
        <v>154</v>
      </c>
      <c r="B295" s="24" t="s">
        <v>119</v>
      </c>
      <c r="C295" s="24" t="s">
        <v>121</v>
      </c>
      <c r="D295" s="24" t="s">
        <v>107</v>
      </c>
      <c r="E295" s="24" t="s">
        <v>252</v>
      </c>
      <c r="F295" s="24" t="s">
        <v>152</v>
      </c>
      <c r="G295" s="7">
        <f>20863763+6300856</f>
        <v>27164619</v>
      </c>
    </row>
    <row r="296" spans="1:7" ht="13.5">
      <c r="A296" s="8" t="s">
        <v>155</v>
      </c>
      <c r="B296" s="24" t="s">
        <v>119</v>
      </c>
      <c r="C296" s="24" t="s">
        <v>121</v>
      </c>
      <c r="D296" s="24" t="s">
        <v>107</v>
      </c>
      <c r="E296" s="24" t="s">
        <v>252</v>
      </c>
      <c r="F296" s="24" t="s">
        <v>153</v>
      </c>
      <c r="G296" s="7">
        <f>2361420+683847+130900</f>
        <v>3176167</v>
      </c>
    </row>
    <row r="297" spans="1:7" ht="13.5">
      <c r="A297" s="8" t="s">
        <v>157</v>
      </c>
      <c r="B297" s="24" t="s">
        <v>119</v>
      </c>
      <c r="C297" s="24" t="s">
        <v>121</v>
      </c>
      <c r="D297" s="24" t="s">
        <v>107</v>
      </c>
      <c r="E297" s="24" t="s">
        <v>252</v>
      </c>
      <c r="F297" s="24" t="s">
        <v>156</v>
      </c>
      <c r="G297" s="7">
        <v>8000</v>
      </c>
    </row>
    <row r="298" spans="1:7" s="26" customFormat="1" ht="13.5">
      <c r="A298" s="19" t="s">
        <v>305</v>
      </c>
      <c r="B298" s="24" t="s">
        <v>119</v>
      </c>
      <c r="C298" s="24" t="s">
        <v>121</v>
      </c>
      <c r="D298" s="24" t="s">
        <v>107</v>
      </c>
      <c r="E298" s="24" t="s">
        <v>426</v>
      </c>
      <c r="F298" s="24"/>
      <c r="G298" s="7">
        <f>G300+G299</f>
        <v>1810000</v>
      </c>
    </row>
    <row r="299" spans="1:7" s="26" customFormat="1" ht="13.5">
      <c r="A299" s="8" t="s">
        <v>155</v>
      </c>
      <c r="B299" s="24" t="s">
        <v>119</v>
      </c>
      <c r="C299" s="24" t="s">
        <v>121</v>
      </c>
      <c r="D299" s="24" t="s">
        <v>107</v>
      </c>
      <c r="E299" s="24" t="s">
        <v>426</v>
      </c>
      <c r="F299" s="24" t="s">
        <v>153</v>
      </c>
      <c r="G299" s="7">
        <v>100000</v>
      </c>
    </row>
    <row r="300" spans="1:7" s="26" customFormat="1" ht="25.5">
      <c r="A300" s="8" t="s">
        <v>1</v>
      </c>
      <c r="B300" s="24" t="s">
        <v>119</v>
      </c>
      <c r="C300" s="24" t="s">
        <v>121</v>
      </c>
      <c r="D300" s="24" t="s">
        <v>107</v>
      </c>
      <c r="E300" s="24" t="s">
        <v>426</v>
      </c>
      <c r="F300" s="24" t="s">
        <v>2</v>
      </c>
      <c r="G300" s="7">
        <v>1710000</v>
      </c>
    </row>
    <row r="301" spans="1:7" s="26" customFormat="1" ht="13.5">
      <c r="A301" s="19" t="s">
        <v>46</v>
      </c>
      <c r="B301" s="24" t="s">
        <v>119</v>
      </c>
      <c r="C301" s="24" t="s">
        <v>121</v>
      </c>
      <c r="D301" s="24" t="s">
        <v>107</v>
      </c>
      <c r="E301" s="24" t="s">
        <v>249</v>
      </c>
      <c r="F301" s="24"/>
      <c r="G301" s="7">
        <f>G302</f>
        <v>492782</v>
      </c>
    </row>
    <row r="302" spans="1:7" s="26" customFormat="1" ht="25.5">
      <c r="A302" s="19" t="s">
        <v>1</v>
      </c>
      <c r="B302" s="24" t="s">
        <v>119</v>
      </c>
      <c r="C302" s="24" t="s">
        <v>121</v>
      </c>
      <c r="D302" s="24" t="s">
        <v>107</v>
      </c>
      <c r="E302" s="24" t="s">
        <v>249</v>
      </c>
      <c r="F302" s="24" t="s">
        <v>2</v>
      </c>
      <c r="G302" s="7">
        <f>676035-183253</f>
        <v>492782</v>
      </c>
    </row>
    <row r="303" spans="1:7" ht="25.5">
      <c r="A303" s="8" t="s">
        <v>162</v>
      </c>
      <c r="B303" s="24" t="s">
        <v>119</v>
      </c>
      <c r="C303" s="24" t="s">
        <v>121</v>
      </c>
      <c r="D303" s="24" t="s">
        <v>107</v>
      </c>
      <c r="E303" s="24" t="s">
        <v>250</v>
      </c>
      <c r="F303" s="24"/>
      <c r="G303" s="7">
        <f>SUM(G304:G305)</f>
        <v>210315</v>
      </c>
    </row>
    <row r="304" spans="1:7" ht="13.5">
      <c r="A304" s="8" t="s">
        <v>155</v>
      </c>
      <c r="B304" s="24" t="s">
        <v>119</v>
      </c>
      <c r="C304" s="24" t="s">
        <v>121</v>
      </c>
      <c r="D304" s="24" t="s">
        <v>107</v>
      </c>
      <c r="E304" s="24" t="s">
        <v>250</v>
      </c>
      <c r="F304" s="24" t="s">
        <v>153</v>
      </c>
      <c r="G304" s="7">
        <v>31400</v>
      </c>
    </row>
    <row r="305" spans="1:7" ht="13.5">
      <c r="A305" s="10" t="s">
        <v>0</v>
      </c>
      <c r="B305" s="24" t="s">
        <v>119</v>
      </c>
      <c r="C305" s="24" t="s">
        <v>121</v>
      </c>
      <c r="D305" s="24" t="s">
        <v>107</v>
      </c>
      <c r="E305" s="24" t="s">
        <v>250</v>
      </c>
      <c r="F305" s="24" t="s">
        <v>158</v>
      </c>
      <c r="G305" s="7">
        <f>160915+18000</f>
        <v>178915</v>
      </c>
    </row>
    <row r="306" spans="1:7" s="26" customFormat="1" ht="13.5">
      <c r="A306" s="19" t="s">
        <v>307</v>
      </c>
      <c r="B306" s="24" t="s">
        <v>119</v>
      </c>
      <c r="C306" s="24" t="s">
        <v>121</v>
      </c>
      <c r="D306" s="24" t="s">
        <v>107</v>
      </c>
      <c r="E306" s="24" t="s">
        <v>306</v>
      </c>
      <c r="F306" s="24"/>
      <c r="G306" s="7">
        <f>G307</f>
        <v>7991200</v>
      </c>
    </row>
    <row r="307" spans="1:7" s="26" customFormat="1" ht="25.5">
      <c r="A307" s="19" t="s">
        <v>1</v>
      </c>
      <c r="B307" s="24" t="s">
        <v>119</v>
      </c>
      <c r="C307" s="24" t="s">
        <v>121</v>
      </c>
      <c r="D307" s="24" t="s">
        <v>107</v>
      </c>
      <c r="E307" s="24" t="s">
        <v>306</v>
      </c>
      <c r="F307" s="24" t="s">
        <v>2</v>
      </c>
      <c r="G307" s="7">
        <f>6491200+1500000</f>
        <v>7991200</v>
      </c>
    </row>
    <row r="308" spans="1:7" s="26" customFormat="1" ht="25.5">
      <c r="A308" s="19" t="s">
        <v>293</v>
      </c>
      <c r="B308" s="24" t="s">
        <v>119</v>
      </c>
      <c r="C308" s="24" t="s">
        <v>121</v>
      </c>
      <c r="D308" s="24" t="s">
        <v>107</v>
      </c>
      <c r="E308" s="24" t="s">
        <v>253</v>
      </c>
      <c r="F308" s="24"/>
      <c r="G308" s="7">
        <f t="shared" ref="G308:G309" si="26">G309</f>
        <v>333600</v>
      </c>
    </row>
    <row r="309" spans="1:7" s="26" customFormat="1" ht="13.5">
      <c r="A309" s="19" t="s">
        <v>254</v>
      </c>
      <c r="B309" s="24" t="s">
        <v>119</v>
      </c>
      <c r="C309" s="24" t="s">
        <v>121</v>
      </c>
      <c r="D309" s="24" t="s">
        <v>107</v>
      </c>
      <c r="E309" s="24" t="s">
        <v>255</v>
      </c>
      <c r="F309" s="24"/>
      <c r="G309" s="7">
        <f t="shared" si="26"/>
        <v>333600</v>
      </c>
    </row>
    <row r="310" spans="1:7" s="26" customFormat="1" ht="25.5">
      <c r="A310" s="19" t="s">
        <v>1</v>
      </c>
      <c r="B310" s="24" t="s">
        <v>119</v>
      </c>
      <c r="C310" s="24" t="s">
        <v>121</v>
      </c>
      <c r="D310" s="24" t="s">
        <v>107</v>
      </c>
      <c r="E310" s="24" t="s">
        <v>255</v>
      </c>
      <c r="F310" s="24" t="s">
        <v>2</v>
      </c>
      <c r="G310" s="7">
        <f>332600+1000</f>
        <v>333600</v>
      </c>
    </row>
    <row r="311" spans="1:7" ht="13.5">
      <c r="A311" s="17" t="s">
        <v>109</v>
      </c>
      <c r="B311" s="24" t="s">
        <v>119</v>
      </c>
      <c r="C311" s="24" t="s">
        <v>108</v>
      </c>
      <c r="D311" s="24"/>
      <c r="E311" s="24"/>
      <c r="F311" s="24"/>
      <c r="G311" s="7">
        <f>G312</f>
        <v>21949600</v>
      </c>
    </row>
    <row r="312" spans="1:7" ht="13.5">
      <c r="A312" s="10" t="s">
        <v>130</v>
      </c>
      <c r="B312" s="24" t="s">
        <v>119</v>
      </c>
      <c r="C312" s="24" t="s">
        <v>108</v>
      </c>
      <c r="D312" s="24" t="s">
        <v>104</v>
      </c>
      <c r="E312" s="24"/>
      <c r="F312" s="24"/>
      <c r="G312" s="7">
        <f>G313+G316</f>
        <v>21949600</v>
      </c>
    </row>
    <row r="313" spans="1:7" ht="13.5">
      <c r="A313" s="19" t="s">
        <v>8</v>
      </c>
      <c r="B313" s="24" t="s">
        <v>119</v>
      </c>
      <c r="C313" s="24" t="s">
        <v>108</v>
      </c>
      <c r="D313" s="24" t="s">
        <v>104</v>
      </c>
      <c r="E313" s="24" t="s">
        <v>21</v>
      </c>
      <c r="F313" s="24"/>
      <c r="G313" s="7">
        <f>G314</f>
        <v>3892200</v>
      </c>
    </row>
    <row r="314" spans="1:7" ht="25.5">
      <c r="A314" s="13" t="s">
        <v>63</v>
      </c>
      <c r="B314" s="24" t="s">
        <v>119</v>
      </c>
      <c r="C314" s="24" t="s">
        <v>108</v>
      </c>
      <c r="D314" s="24" t="s">
        <v>104</v>
      </c>
      <c r="E314" s="24" t="s">
        <v>311</v>
      </c>
      <c r="F314" s="24"/>
      <c r="G314" s="7">
        <f t="shared" ref="G314" si="27">G315</f>
        <v>3892200</v>
      </c>
    </row>
    <row r="315" spans="1:7" ht="13.5">
      <c r="A315" s="10" t="s">
        <v>0</v>
      </c>
      <c r="B315" s="24" t="s">
        <v>119</v>
      </c>
      <c r="C315" s="24" t="s">
        <v>108</v>
      </c>
      <c r="D315" s="24" t="s">
        <v>104</v>
      </c>
      <c r="E315" s="24" t="s">
        <v>311</v>
      </c>
      <c r="F315" s="24" t="s">
        <v>158</v>
      </c>
      <c r="G315" s="7">
        <v>3892200</v>
      </c>
    </row>
    <row r="316" spans="1:7" ht="25.5">
      <c r="A316" s="10" t="s">
        <v>166</v>
      </c>
      <c r="B316" s="24" t="s">
        <v>119</v>
      </c>
      <c r="C316" s="24" t="s">
        <v>108</v>
      </c>
      <c r="D316" s="24" t="s">
        <v>104</v>
      </c>
      <c r="E316" s="24" t="s">
        <v>19</v>
      </c>
      <c r="F316" s="24"/>
      <c r="G316" s="7">
        <f>G317+G319</f>
        <v>18057400</v>
      </c>
    </row>
    <row r="317" spans="1:7" ht="38.25">
      <c r="A317" s="13" t="s">
        <v>64</v>
      </c>
      <c r="B317" s="24" t="s">
        <v>119</v>
      </c>
      <c r="C317" s="24" t="s">
        <v>108</v>
      </c>
      <c r="D317" s="24" t="s">
        <v>104</v>
      </c>
      <c r="E317" s="24" t="s">
        <v>308</v>
      </c>
      <c r="F317" s="24"/>
      <c r="G317" s="7">
        <f>G318</f>
        <v>17038100</v>
      </c>
    </row>
    <row r="318" spans="1:7" ht="13.5">
      <c r="A318" s="10" t="s">
        <v>0</v>
      </c>
      <c r="B318" s="24" t="s">
        <v>119</v>
      </c>
      <c r="C318" s="24" t="s">
        <v>108</v>
      </c>
      <c r="D318" s="24" t="s">
        <v>104</v>
      </c>
      <c r="E318" s="24" t="s">
        <v>308</v>
      </c>
      <c r="F318" s="24" t="s">
        <v>158</v>
      </c>
      <c r="G318" s="7">
        <v>17038100</v>
      </c>
    </row>
    <row r="319" spans="1:7" ht="38.25">
      <c r="A319" s="20" t="s">
        <v>161</v>
      </c>
      <c r="B319" s="24" t="s">
        <v>119</v>
      </c>
      <c r="C319" s="24" t="s">
        <v>108</v>
      </c>
      <c r="D319" s="24" t="s">
        <v>104</v>
      </c>
      <c r="E319" s="24" t="s">
        <v>309</v>
      </c>
      <c r="F319" s="24"/>
      <c r="G319" s="7">
        <f>G320</f>
        <v>1019300</v>
      </c>
    </row>
    <row r="320" spans="1:7" ht="13.5">
      <c r="A320" s="10" t="s">
        <v>0</v>
      </c>
      <c r="B320" s="24" t="s">
        <v>119</v>
      </c>
      <c r="C320" s="24" t="s">
        <v>108</v>
      </c>
      <c r="D320" s="24" t="s">
        <v>104</v>
      </c>
      <c r="E320" s="24" t="s">
        <v>309</v>
      </c>
      <c r="F320" s="24" t="s">
        <v>158</v>
      </c>
      <c r="G320" s="7">
        <f>519300+500000</f>
        <v>1019300</v>
      </c>
    </row>
    <row r="321" spans="1:7">
      <c r="A321" s="38" t="s">
        <v>342</v>
      </c>
      <c r="B321" s="31" t="s">
        <v>343</v>
      </c>
      <c r="C321" s="31"/>
      <c r="D321" s="31"/>
      <c r="E321" s="31"/>
      <c r="F321" s="31"/>
      <c r="G321" s="36">
        <f>G322+G327</f>
        <v>116427548</v>
      </c>
    </row>
    <row r="322" spans="1:7" ht="13.5">
      <c r="A322" s="17" t="s">
        <v>120</v>
      </c>
      <c r="B322" s="24" t="s">
        <v>343</v>
      </c>
      <c r="C322" s="24" t="s">
        <v>121</v>
      </c>
      <c r="D322" s="24"/>
      <c r="E322" s="24"/>
      <c r="F322" s="24"/>
      <c r="G322" s="7">
        <f t="shared" ref="G322:G323" si="28">G323</f>
        <v>57790405</v>
      </c>
    </row>
    <row r="323" spans="1:7" ht="13.5">
      <c r="A323" s="17" t="s">
        <v>7</v>
      </c>
      <c r="B323" s="24" t="s">
        <v>343</v>
      </c>
      <c r="C323" s="24" t="s">
        <v>121</v>
      </c>
      <c r="D323" s="24" t="s">
        <v>101</v>
      </c>
      <c r="E323" s="24"/>
      <c r="F323" s="24"/>
      <c r="G323" s="7">
        <f t="shared" si="28"/>
        <v>57790405</v>
      </c>
    </row>
    <row r="324" spans="1:7" ht="15.75" customHeight="1">
      <c r="A324" s="10" t="s">
        <v>447</v>
      </c>
      <c r="B324" s="24" t="s">
        <v>343</v>
      </c>
      <c r="C324" s="24" t="s">
        <v>121</v>
      </c>
      <c r="D324" s="24" t="s">
        <v>101</v>
      </c>
      <c r="E324" s="24" t="s">
        <v>344</v>
      </c>
      <c r="F324" s="24"/>
      <c r="G324" s="7">
        <v>57790405</v>
      </c>
    </row>
    <row r="325" spans="1:7" ht="25.5">
      <c r="A325" s="8" t="s">
        <v>345</v>
      </c>
      <c r="B325" s="24" t="s">
        <v>343</v>
      </c>
      <c r="C325" s="24" t="s">
        <v>121</v>
      </c>
      <c r="D325" s="24" t="s">
        <v>101</v>
      </c>
      <c r="E325" s="24" t="s">
        <v>346</v>
      </c>
      <c r="F325" s="24"/>
      <c r="G325" s="7">
        <f>G326</f>
        <v>57790405</v>
      </c>
    </row>
    <row r="326" spans="1:7" ht="16.5" customHeight="1">
      <c r="A326" s="19" t="s">
        <v>1</v>
      </c>
      <c r="B326" s="24" t="s">
        <v>343</v>
      </c>
      <c r="C326" s="24" t="s">
        <v>121</v>
      </c>
      <c r="D326" s="24" t="s">
        <v>101</v>
      </c>
      <c r="E326" s="24" t="s">
        <v>346</v>
      </c>
      <c r="F326" s="24" t="s">
        <v>2</v>
      </c>
      <c r="G326" s="7">
        <v>57790405</v>
      </c>
    </row>
    <row r="327" spans="1:7" ht="13.5">
      <c r="A327" s="14" t="s">
        <v>347</v>
      </c>
      <c r="B327" s="24" t="s">
        <v>343</v>
      </c>
      <c r="C327" s="24" t="s">
        <v>348</v>
      </c>
      <c r="D327" s="24"/>
      <c r="E327" s="24"/>
      <c r="F327" s="24"/>
      <c r="G327" s="7">
        <f>G328+G352</f>
        <v>58637143</v>
      </c>
    </row>
    <row r="328" spans="1:7" ht="13.5">
      <c r="A328" s="17" t="s">
        <v>349</v>
      </c>
      <c r="B328" s="24" t="s">
        <v>343</v>
      </c>
      <c r="C328" s="24" t="s">
        <v>348</v>
      </c>
      <c r="D328" s="24" t="s">
        <v>91</v>
      </c>
      <c r="E328" s="24"/>
      <c r="F328" s="24"/>
      <c r="G328" s="7">
        <f>G335+G332+G329</f>
        <v>40635294</v>
      </c>
    </row>
    <row r="329" spans="1:7" ht="30" customHeight="1">
      <c r="A329" s="29" t="s">
        <v>436</v>
      </c>
      <c r="B329" s="24" t="s">
        <v>343</v>
      </c>
      <c r="C329" s="24" t="s">
        <v>348</v>
      </c>
      <c r="D329" s="24" t="s">
        <v>91</v>
      </c>
      <c r="E329" s="24" t="s">
        <v>350</v>
      </c>
      <c r="F329" s="24"/>
      <c r="G329" s="7">
        <f t="shared" ref="G329:G330" si="29">G330</f>
        <v>108000</v>
      </c>
    </row>
    <row r="330" spans="1:7" ht="13.5">
      <c r="A330" s="17" t="s">
        <v>351</v>
      </c>
      <c r="B330" s="24" t="s">
        <v>343</v>
      </c>
      <c r="C330" s="24" t="s">
        <v>348</v>
      </c>
      <c r="D330" s="24" t="s">
        <v>91</v>
      </c>
      <c r="E330" s="24" t="s">
        <v>352</v>
      </c>
      <c r="F330" s="24"/>
      <c r="G330" s="7">
        <f t="shared" si="29"/>
        <v>108000</v>
      </c>
    </row>
    <row r="331" spans="1:7" ht="13.5">
      <c r="A331" s="8" t="s">
        <v>155</v>
      </c>
      <c r="B331" s="24" t="s">
        <v>343</v>
      </c>
      <c r="C331" s="24" t="s">
        <v>348</v>
      </c>
      <c r="D331" s="24" t="s">
        <v>91</v>
      </c>
      <c r="E331" s="24" t="s">
        <v>352</v>
      </c>
      <c r="F331" s="24" t="s">
        <v>153</v>
      </c>
      <c r="G331" s="7">
        <v>108000</v>
      </c>
    </row>
    <row r="332" spans="1:7" ht="18.75" customHeight="1">
      <c r="A332" s="10" t="s">
        <v>453</v>
      </c>
      <c r="B332" s="24" t="s">
        <v>343</v>
      </c>
      <c r="C332" s="24" t="s">
        <v>348</v>
      </c>
      <c r="D332" s="24" t="s">
        <v>91</v>
      </c>
      <c r="E332" s="24" t="s">
        <v>353</v>
      </c>
      <c r="F332" s="24"/>
      <c r="G332" s="7">
        <f>G333</f>
        <v>100000</v>
      </c>
    </row>
    <row r="333" spans="1:7" ht="13.5">
      <c r="A333" s="17" t="s">
        <v>354</v>
      </c>
      <c r="B333" s="24" t="s">
        <v>343</v>
      </c>
      <c r="C333" s="24" t="s">
        <v>348</v>
      </c>
      <c r="D333" s="24" t="s">
        <v>91</v>
      </c>
      <c r="E333" s="24" t="s">
        <v>355</v>
      </c>
      <c r="F333" s="24"/>
      <c r="G333" s="7">
        <f t="shared" ref="G333" si="30">G334</f>
        <v>100000</v>
      </c>
    </row>
    <row r="334" spans="1:7" ht="13.5">
      <c r="A334" s="8" t="s">
        <v>155</v>
      </c>
      <c r="B334" s="24" t="s">
        <v>343</v>
      </c>
      <c r="C334" s="24" t="s">
        <v>348</v>
      </c>
      <c r="D334" s="24" t="s">
        <v>91</v>
      </c>
      <c r="E334" s="24" t="s">
        <v>355</v>
      </c>
      <c r="F334" s="24" t="s">
        <v>153</v>
      </c>
      <c r="G334" s="7">
        <v>100000</v>
      </c>
    </row>
    <row r="335" spans="1:7" ht="16.5" customHeight="1">
      <c r="A335" s="10" t="s">
        <v>448</v>
      </c>
      <c r="B335" s="24" t="s">
        <v>343</v>
      </c>
      <c r="C335" s="24" t="s">
        <v>348</v>
      </c>
      <c r="D335" s="24" t="s">
        <v>91</v>
      </c>
      <c r="E335" s="24" t="s">
        <v>344</v>
      </c>
      <c r="F335" s="24"/>
      <c r="G335" s="7">
        <f>G336+G339+G341+G346+G350</f>
        <v>40427294</v>
      </c>
    </row>
    <row r="336" spans="1:7" ht="13.5">
      <c r="A336" s="10" t="s">
        <v>356</v>
      </c>
      <c r="B336" s="24" t="s">
        <v>343</v>
      </c>
      <c r="C336" s="24" t="s">
        <v>348</v>
      </c>
      <c r="D336" s="24" t="s">
        <v>91</v>
      </c>
      <c r="E336" s="24" t="s">
        <v>357</v>
      </c>
      <c r="F336" s="24"/>
      <c r="G336" s="7">
        <f>G337+G338</f>
        <v>400000</v>
      </c>
    </row>
    <row r="337" spans="1:7" ht="13.5">
      <c r="A337" s="8" t="s">
        <v>155</v>
      </c>
      <c r="B337" s="24" t="s">
        <v>343</v>
      </c>
      <c r="C337" s="24" t="s">
        <v>348</v>
      </c>
      <c r="D337" s="24" t="s">
        <v>91</v>
      </c>
      <c r="E337" s="24" t="s">
        <v>357</v>
      </c>
      <c r="F337" s="24" t="s">
        <v>153</v>
      </c>
      <c r="G337" s="7">
        <v>298303</v>
      </c>
    </row>
    <row r="338" spans="1:7" ht="13.5">
      <c r="A338" s="8" t="s">
        <v>0</v>
      </c>
      <c r="B338" s="24" t="s">
        <v>343</v>
      </c>
      <c r="C338" s="24" t="s">
        <v>348</v>
      </c>
      <c r="D338" s="24" t="s">
        <v>91</v>
      </c>
      <c r="E338" s="24" t="s">
        <v>357</v>
      </c>
      <c r="F338" s="24" t="s">
        <v>158</v>
      </c>
      <c r="G338" s="7">
        <v>101697</v>
      </c>
    </row>
    <row r="339" spans="1:7" ht="13.5">
      <c r="A339" s="14" t="s">
        <v>358</v>
      </c>
      <c r="B339" s="24" t="s">
        <v>343</v>
      </c>
      <c r="C339" s="24" t="s">
        <v>348</v>
      </c>
      <c r="D339" s="24" t="s">
        <v>91</v>
      </c>
      <c r="E339" s="24" t="s">
        <v>359</v>
      </c>
      <c r="F339" s="24"/>
      <c r="G339" s="7">
        <f>G340</f>
        <v>20166974</v>
      </c>
    </row>
    <row r="340" spans="1:7" ht="14.25" customHeight="1">
      <c r="A340" s="19" t="s">
        <v>1</v>
      </c>
      <c r="B340" s="24" t="s">
        <v>343</v>
      </c>
      <c r="C340" s="24" t="s">
        <v>348</v>
      </c>
      <c r="D340" s="24" t="s">
        <v>91</v>
      </c>
      <c r="E340" s="24" t="s">
        <v>359</v>
      </c>
      <c r="F340" s="24" t="s">
        <v>2</v>
      </c>
      <c r="G340" s="7">
        <v>20166974</v>
      </c>
    </row>
    <row r="341" spans="1:7" ht="13.5">
      <c r="A341" s="17" t="s">
        <v>360</v>
      </c>
      <c r="B341" s="24" t="s">
        <v>343</v>
      </c>
      <c r="C341" s="24" t="s">
        <v>348</v>
      </c>
      <c r="D341" s="24" t="s">
        <v>91</v>
      </c>
      <c r="E341" s="24" t="s">
        <v>361</v>
      </c>
      <c r="F341" s="24"/>
      <c r="G341" s="7">
        <f>SUM(G342:G345)</f>
        <v>10212877</v>
      </c>
    </row>
    <row r="342" spans="1:7" ht="29.25" customHeight="1">
      <c r="A342" s="8" t="s">
        <v>154</v>
      </c>
      <c r="B342" s="24" t="s">
        <v>343</v>
      </c>
      <c r="C342" s="24" t="s">
        <v>348</v>
      </c>
      <c r="D342" s="24" t="s">
        <v>91</v>
      </c>
      <c r="E342" s="24" t="s">
        <v>361</v>
      </c>
      <c r="F342" s="24" t="s">
        <v>152</v>
      </c>
      <c r="G342" s="7">
        <v>3952190</v>
      </c>
    </row>
    <row r="343" spans="1:7" ht="13.5">
      <c r="A343" s="8" t="s">
        <v>155</v>
      </c>
      <c r="B343" s="24" t="s">
        <v>343</v>
      </c>
      <c r="C343" s="24" t="s">
        <v>348</v>
      </c>
      <c r="D343" s="24" t="s">
        <v>91</v>
      </c>
      <c r="E343" s="24" t="s">
        <v>361</v>
      </c>
      <c r="F343" s="24" t="s">
        <v>153</v>
      </c>
      <c r="G343" s="7">
        <v>610821</v>
      </c>
    </row>
    <row r="344" spans="1:7" ht="14.25" customHeight="1">
      <c r="A344" s="19" t="s">
        <v>1</v>
      </c>
      <c r="B344" s="24" t="s">
        <v>343</v>
      </c>
      <c r="C344" s="24" t="s">
        <v>348</v>
      </c>
      <c r="D344" s="24" t="s">
        <v>91</v>
      </c>
      <c r="E344" s="24" t="s">
        <v>361</v>
      </c>
      <c r="F344" s="24" t="s">
        <v>2</v>
      </c>
      <c r="G344" s="7">
        <v>5642642</v>
      </c>
    </row>
    <row r="345" spans="1:7" ht="13.5">
      <c r="A345" s="8" t="s">
        <v>157</v>
      </c>
      <c r="B345" s="24" t="s">
        <v>343</v>
      </c>
      <c r="C345" s="24" t="s">
        <v>348</v>
      </c>
      <c r="D345" s="24" t="s">
        <v>91</v>
      </c>
      <c r="E345" s="24" t="s">
        <v>361</v>
      </c>
      <c r="F345" s="24" t="s">
        <v>156</v>
      </c>
      <c r="G345" s="7">
        <v>7224</v>
      </c>
    </row>
    <row r="346" spans="1:7" ht="15" customHeight="1">
      <c r="A346" s="8" t="s">
        <v>362</v>
      </c>
      <c r="B346" s="24" t="s">
        <v>343</v>
      </c>
      <c r="C346" s="24" t="s">
        <v>348</v>
      </c>
      <c r="D346" s="24" t="s">
        <v>91</v>
      </c>
      <c r="E346" s="24" t="s">
        <v>363</v>
      </c>
      <c r="F346" s="24"/>
      <c r="G346" s="7">
        <f>SUM(G347:G349)</f>
        <v>9569073</v>
      </c>
    </row>
    <row r="347" spans="1:7" ht="26.25" customHeight="1">
      <c r="A347" s="8" t="s">
        <v>154</v>
      </c>
      <c r="B347" s="24" t="s">
        <v>343</v>
      </c>
      <c r="C347" s="24" t="s">
        <v>348</v>
      </c>
      <c r="D347" s="24" t="s">
        <v>91</v>
      </c>
      <c r="E347" s="24" t="s">
        <v>363</v>
      </c>
      <c r="F347" s="24" t="s">
        <v>152</v>
      </c>
      <c r="G347" s="7">
        <v>8352237</v>
      </c>
    </row>
    <row r="348" spans="1:7" ht="13.5">
      <c r="A348" s="8" t="s">
        <v>155</v>
      </c>
      <c r="B348" s="24" t="s">
        <v>343</v>
      </c>
      <c r="C348" s="24" t="s">
        <v>348</v>
      </c>
      <c r="D348" s="24" t="s">
        <v>91</v>
      </c>
      <c r="E348" s="24" t="s">
        <v>363</v>
      </c>
      <c r="F348" s="24" t="s">
        <v>153</v>
      </c>
      <c r="G348" s="7">
        <v>1208776</v>
      </c>
    </row>
    <row r="349" spans="1:7" ht="13.5">
      <c r="A349" s="8" t="s">
        <v>157</v>
      </c>
      <c r="B349" s="24" t="s">
        <v>343</v>
      </c>
      <c r="C349" s="24" t="s">
        <v>348</v>
      </c>
      <c r="D349" s="24" t="s">
        <v>91</v>
      </c>
      <c r="E349" s="24" t="s">
        <v>363</v>
      </c>
      <c r="F349" s="24" t="s">
        <v>156</v>
      </c>
      <c r="G349" s="7">
        <v>8060</v>
      </c>
    </row>
    <row r="350" spans="1:7" ht="25.5">
      <c r="A350" s="8" t="s">
        <v>364</v>
      </c>
      <c r="B350" s="24" t="s">
        <v>343</v>
      </c>
      <c r="C350" s="24" t="s">
        <v>348</v>
      </c>
      <c r="D350" s="24" t="s">
        <v>91</v>
      </c>
      <c r="E350" s="24" t="s">
        <v>365</v>
      </c>
      <c r="F350" s="24"/>
      <c r="G350" s="7">
        <f>G351</f>
        <v>78370</v>
      </c>
    </row>
    <row r="351" spans="1:7" ht="13.5">
      <c r="A351" s="8" t="s">
        <v>155</v>
      </c>
      <c r="B351" s="24" t="s">
        <v>343</v>
      </c>
      <c r="C351" s="24" t="s">
        <v>348</v>
      </c>
      <c r="D351" s="24" t="s">
        <v>91</v>
      </c>
      <c r="E351" s="24" t="s">
        <v>365</v>
      </c>
      <c r="F351" s="24" t="s">
        <v>153</v>
      </c>
      <c r="G351" s="7">
        <v>78370</v>
      </c>
    </row>
    <row r="352" spans="1:7" ht="13.5">
      <c r="A352" s="10" t="s">
        <v>366</v>
      </c>
      <c r="B352" s="24" t="s">
        <v>343</v>
      </c>
      <c r="C352" s="24" t="s">
        <v>348</v>
      </c>
      <c r="D352" s="24" t="s">
        <v>104</v>
      </c>
      <c r="E352" s="24"/>
      <c r="F352" s="24"/>
      <c r="G352" s="7">
        <f>G358+G353</f>
        <v>18001849</v>
      </c>
    </row>
    <row r="353" spans="1:11" ht="13.5">
      <c r="A353" s="8" t="s">
        <v>181</v>
      </c>
      <c r="B353" s="24" t="s">
        <v>343</v>
      </c>
      <c r="C353" s="24" t="s">
        <v>348</v>
      </c>
      <c r="D353" s="24" t="s">
        <v>104</v>
      </c>
      <c r="E353" s="24" t="s">
        <v>180</v>
      </c>
      <c r="F353" s="24"/>
      <c r="G353" s="7">
        <f>G354+G356</f>
        <v>24000</v>
      </c>
    </row>
    <row r="354" spans="1:11" ht="13.5">
      <c r="A354" s="8" t="s">
        <v>183</v>
      </c>
      <c r="B354" s="24" t="s">
        <v>343</v>
      </c>
      <c r="C354" s="24" t="s">
        <v>348</v>
      </c>
      <c r="D354" s="24" t="s">
        <v>104</v>
      </c>
      <c r="E354" s="24" t="s">
        <v>196</v>
      </c>
      <c r="F354" s="24"/>
      <c r="G354" s="7">
        <f>G355</f>
        <v>12000</v>
      </c>
    </row>
    <row r="355" spans="1:11" ht="13.5">
      <c r="A355" s="8" t="s">
        <v>155</v>
      </c>
      <c r="B355" s="24" t="s">
        <v>343</v>
      </c>
      <c r="C355" s="24" t="s">
        <v>348</v>
      </c>
      <c r="D355" s="24" t="s">
        <v>104</v>
      </c>
      <c r="E355" s="24" t="s">
        <v>196</v>
      </c>
      <c r="F355" s="24" t="s">
        <v>153</v>
      </c>
      <c r="G355" s="7">
        <v>12000</v>
      </c>
    </row>
    <row r="356" spans="1:11" ht="13.5">
      <c r="A356" s="8" t="s">
        <v>189</v>
      </c>
      <c r="B356" s="24" t="s">
        <v>343</v>
      </c>
      <c r="C356" s="24" t="s">
        <v>348</v>
      </c>
      <c r="D356" s="24" t="s">
        <v>104</v>
      </c>
      <c r="E356" s="24" t="s">
        <v>197</v>
      </c>
      <c r="F356" s="24"/>
      <c r="G356" s="7">
        <f>G357</f>
        <v>12000</v>
      </c>
    </row>
    <row r="357" spans="1:11" ht="13.5">
      <c r="A357" s="8" t="s">
        <v>155</v>
      </c>
      <c r="B357" s="24" t="s">
        <v>343</v>
      </c>
      <c r="C357" s="24" t="s">
        <v>348</v>
      </c>
      <c r="D357" s="24" t="s">
        <v>104</v>
      </c>
      <c r="E357" s="24" t="s">
        <v>197</v>
      </c>
      <c r="F357" s="24" t="s">
        <v>153</v>
      </c>
      <c r="G357" s="7">
        <v>12000</v>
      </c>
    </row>
    <row r="358" spans="1:11" ht="15.75" customHeight="1">
      <c r="A358" s="10" t="s">
        <v>447</v>
      </c>
      <c r="B358" s="24" t="s">
        <v>343</v>
      </c>
      <c r="C358" s="24" t="s">
        <v>348</v>
      </c>
      <c r="D358" s="24" t="s">
        <v>104</v>
      </c>
      <c r="E358" s="24" t="s">
        <v>344</v>
      </c>
      <c r="F358" s="24"/>
      <c r="G358" s="7">
        <f>G359+G362</f>
        <v>17977849</v>
      </c>
    </row>
    <row r="359" spans="1:11" ht="25.5">
      <c r="A359" s="8" t="s">
        <v>103</v>
      </c>
      <c r="B359" s="24" t="s">
        <v>343</v>
      </c>
      <c r="C359" s="24" t="s">
        <v>348</v>
      </c>
      <c r="D359" s="24" t="s">
        <v>104</v>
      </c>
      <c r="E359" s="24" t="s">
        <v>367</v>
      </c>
      <c r="F359" s="24"/>
      <c r="G359" s="7">
        <f t="shared" ref="G359" si="31">SUM(G360:G361)</f>
        <v>2632921</v>
      </c>
    </row>
    <row r="360" spans="1:11" ht="26.25" customHeight="1">
      <c r="A360" s="8" t="s">
        <v>154</v>
      </c>
      <c r="B360" s="24" t="s">
        <v>343</v>
      </c>
      <c r="C360" s="24" t="s">
        <v>348</v>
      </c>
      <c r="D360" s="24" t="s">
        <v>104</v>
      </c>
      <c r="E360" s="24" t="s">
        <v>367</v>
      </c>
      <c r="F360" s="24" t="s">
        <v>152</v>
      </c>
      <c r="G360" s="7">
        <v>2404083</v>
      </c>
    </row>
    <row r="361" spans="1:11" ht="13.5">
      <c r="A361" s="8" t="s">
        <v>155</v>
      </c>
      <c r="B361" s="24" t="s">
        <v>343</v>
      </c>
      <c r="C361" s="24" t="s">
        <v>348</v>
      </c>
      <c r="D361" s="24" t="s">
        <v>104</v>
      </c>
      <c r="E361" s="24" t="s">
        <v>367</v>
      </c>
      <c r="F361" s="24" t="s">
        <v>153</v>
      </c>
      <c r="G361" s="7">
        <v>228838</v>
      </c>
    </row>
    <row r="362" spans="1:11" ht="25.5" customHeight="1">
      <c r="A362" s="14" t="s">
        <v>129</v>
      </c>
      <c r="B362" s="24" t="s">
        <v>343</v>
      </c>
      <c r="C362" s="24" t="s">
        <v>348</v>
      </c>
      <c r="D362" s="24" t="s">
        <v>104</v>
      </c>
      <c r="E362" s="24" t="s">
        <v>368</v>
      </c>
      <c r="F362" s="24"/>
      <c r="G362" s="7">
        <f>G363+G364+G365</f>
        <v>15344928</v>
      </c>
    </row>
    <row r="363" spans="1:11" ht="27.75" customHeight="1">
      <c r="A363" s="8" t="s">
        <v>154</v>
      </c>
      <c r="B363" s="24" t="s">
        <v>343</v>
      </c>
      <c r="C363" s="24" t="s">
        <v>348</v>
      </c>
      <c r="D363" s="24" t="s">
        <v>104</v>
      </c>
      <c r="E363" s="24" t="s">
        <v>368</v>
      </c>
      <c r="F363" s="24" t="s">
        <v>152</v>
      </c>
      <c r="G363" s="7">
        <v>14274194</v>
      </c>
    </row>
    <row r="364" spans="1:11" ht="13.5">
      <c r="A364" s="8" t="s">
        <v>155</v>
      </c>
      <c r="B364" s="24" t="s">
        <v>343</v>
      </c>
      <c r="C364" s="24" t="s">
        <v>348</v>
      </c>
      <c r="D364" s="24" t="s">
        <v>104</v>
      </c>
      <c r="E364" s="24" t="s">
        <v>368</v>
      </c>
      <c r="F364" s="24" t="s">
        <v>153</v>
      </c>
      <c r="G364" s="7">
        <v>1052734</v>
      </c>
    </row>
    <row r="365" spans="1:11" ht="13.5">
      <c r="A365" s="8" t="s">
        <v>157</v>
      </c>
      <c r="B365" s="24" t="s">
        <v>343</v>
      </c>
      <c r="C365" s="24" t="s">
        <v>348</v>
      </c>
      <c r="D365" s="24" t="s">
        <v>104</v>
      </c>
      <c r="E365" s="24" t="s">
        <v>368</v>
      </c>
      <c r="F365" s="24" t="s">
        <v>156</v>
      </c>
      <c r="G365" s="7">
        <v>18000</v>
      </c>
    </row>
    <row r="366" spans="1:11" ht="25.5">
      <c r="A366" s="40" t="s">
        <v>369</v>
      </c>
      <c r="B366" s="31" t="s">
        <v>370</v>
      </c>
      <c r="C366" s="31"/>
      <c r="D366" s="31"/>
      <c r="E366" s="31"/>
      <c r="F366" s="31"/>
      <c r="G366" s="36">
        <f>G367</f>
        <v>120229870.47</v>
      </c>
      <c r="I366" s="37"/>
      <c r="J366" s="37"/>
    </row>
    <row r="367" spans="1:11" ht="13.5">
      <c r="A367" s="8" t="s">
        <v>97</v>
      </c>
      <c r="B367" s="24" t="s">
        <v>370</v>
      </c>
      <c r="C367" s="24" t="s">
        <v>139</v>
      </c>
      <c r="D367" s="24"/>
      <c r="E367" s="24"/>
      <c r="F367" s="24"/>
      <c r="G367" s="7">
        <f>G368+G412+G416</f>
        <v>120229870.47</v>
      </c>
    </row>
    <row r="368" spans="1:11" ht="13.5">
      <c r="A368" s="8" t="s">
        <v>371</v>
      </c>
      <c r="B368" s="24" t="s">
        <v>370</v>
      </c>
      <c r="C368" s="24" t="s">
        <v>139</v>
      </c>
      <c r="D368" s="24" t="s">
        <v>102</v>
      </c>
      <c r="E368" s="24"/>
      <c r="F368" s="24"/>
      <c r="G368" s="7">
        <f>G369+G409</f>
        <v>110997875.47</v>
      </c>
      <c r="J368" s="37"/>
      <c r="K368" s="37"/>
    </row>
    <row r="369" spans="1:7" ht="15.75" customHeight="1">
      <c r="A369" s="8" t="s">
        <v>449</v>
      </c>
      <c r="B369" s="24" t="s">
        <v>370</v>
      </c>
      <c r="C369" s="24" t="s">
        <v>139</v>
      </c>
      <c r="D369" s="24" t="s">
        <v>102</v>
      </c>
      <c r="E369" s="24" t="s">
        <v>14</v>
      </c>
      <c r="F369" s="24"/>
      <c r="G369" s="7">
        <f>G370+G372+G374+G377+G379+G381+G383+G385+G389+G391+G393+G395+G397+G399+G401+G403+G405+G407+G387</f>
        <v>110982095.47</v>
      </c>
    </row>
    <row r="370" spans="1:7" ht="15" customHeight="1">
      <c r="A370" s="14" t="s">
        <v>372</v>
      </c>
      <c r="B370" s="24" t="s">
        <v>370</v>
      </c>
      <c r="C370" s="24" t="s">
        <v>139</v>
      </c>
      <c r="D370" s="24" t="s">
        <v>102</v>
      </c>
      <c r="E370" s="24" t="s">
        <v>373</v>
      </c>
      <c r="F370" s="24"/>
      <c r="G370" s="7">
        <f>G371</f>
        <v>22741100</v>
      </c>
    </row>
    <row r="371" spans="1:7" ht="16.5" customHeight="1">
      <c r="A371" s="14" t="s">
        <v>1</v>
      </c>
      <c r="B371" s="24" t="s">
        <v>370</v>
      </c>
      <c r="C371" s="24" t="s">
        <v>139</v>
      </c>
      <c r="D371" s="24" t="s">
        <v>102</v>
      </c>
      <c r="E371" s="24" t="s">
        <v>373</v>
      </c>
      <c r="F371" s="24" t="s">
        <v>2</v>
      </c>
      <c r="G371" s="7">
        <f>22751100-10000</f>
        <v>22741100</v>
      </c>
    </row>
    <row r="372" spans="1:7" ht="13.5">
      <c r="A372" s="14" t="s">
        <v>374</v>
      </c>
      <c r="B372" s="24" t="s">
        <v>370</v>
      </c>
      <c r="C372" s="24" t="s">
        <v>139</v>
      </c>
      <c r="D372" s="24" t="s">
        <v>102</v>
      </c>
      <c r="E372" s="24" t="s">
        <v>375</v>
      </c>
      <c r="F372" s="24"/>
      <c r="G372" s="7">
        <f>G373</f>
        <v>61482267</v>
      </c>
    </row>
    <row r="373" spans="1:7" ht="15.75" customHeight="1">
      <c r="A373" s="19" t="s">
        <v>1</v>
      </c>
      <c r="B373" s="24" t="s">
        <v>370</v>
      </c>
      <c r="C373" s="24" t="s">
        <v>139</v>
      </c>
      <c r="D373" s="24" t="s">
        <v>102</v>
      </c>
      <c r="E373" s="24" t="s">
        <v>375</v>
      </c>
      <c r="F373" s="24" t="s">
        <v>2</v>
      </c>
      <c r="G373" s="7">
        <f>61488000-5733</f>
        <v>61482267</v>
      </c>
    </row>
    <row r="374" spans="1:7" ht="13.5">
      <c r="A374" s="19" t="s">
        <v>376</v>
      </c>
      <c r="B374" s="24" t="s">
        <v>370</v>
      </c>
      <c r="C374" s="24" t="s">
        <v>139</v>
      </c>
      <c r="D374" s="24" t="s">
        <v>102</v>
      </c>
      <c r="E374" s="24" t="s">
        <v>377</v>
      </c>
      <c r="F374" s="24"/>
      <c r="G374" s="7">
        <f>G375+G376</f>
        <v>1101303</v>
      </c>
    </row>
    <row r="375" spans="1:7" ht="27" customHeight="1">
      <c r="A375" s="8" t="s">
        <v>154</v>
      </c>
      <c r="B375" s="24" t="s">
        <v>370</v>
      </c>
      <c r="C375" s="24" t="s">
        <v>139</v>
      </c>
      <c r="D375" s="24" t="s">
        <v>102</v>
      </c>
      <c r="E375" s="24" t="s">
        <v>377</v>
      </c>
      <c r="F375" s="24" t="s">
        <v>152</v>
      </c>
      <c r="G375" s="7">
        <v>150000</v>
      </c>
    </row>
    <row r="376" spans="1:7" ht="18" customHeight="1">
      <c r="A376" s="8" t="s">
        <v>155</v>
      </c>
      <c r="B376" s="24" t="s">
        <v>370</v>
      </c>
      <c r="C376" s="24" t="s">
        <v>139</v>
      </c>
      <c r="D376" s="24" t="s">
        <v>102</v>
      </c>
      <c r="E376" s="24" t="s">
        <v>377</v>
      </c>
      <c r="F376" s="24" t="s">
        <v>153</v>
      </c>
      <c r="G376" s="7">
        <f>967303-16000</f>
        <v>951303</v>
      </c>
    </row>
    <row r="377" spans="1:7" ht="13.5">
      <c r="A377" s="8" t="s">
        <v>378</v>
      </c>
      <c r="B377" s="24" t="s">
        <v>370</v>
      </c>
      <c r="C377" s="24" t="s">
        <v>139</v>
      </c>
      <c r="D377" s="24" t="s">
        <v>102</v>
      </c>
      <c r="E377" s="24" t="s">
        <v>379</v>
      </c>
      <c r="F377" s="24"/>
      <c r="G377" s="7">
        <f>G378</f>
        <v>97697</v>
      </c>
    </row>
    <row r="378" spans="1:7" ht="13.5">
      <c r="A378" s="10" t="s">
        <v>0</v>
      </c>
      <c r="B378" s="24" t="s">
        <v>370</v>
      </c>
      <c r="C378" s="24" t="s">
        <v>139</v>
      </c>
      <c r="D378" s="24" t="s">
        <v>102</v>
      </c>
      <c r="E378" s="24" t="s">
        <v>379</v>
      </c>
      <c r="F378" s="24" t="s">
        <v>158</v>
      </c>
      <c r="G378" s="7">
        <v>97697</v>
      </c>
    </row>
    <row r="379" spans="1:7" ht="27.75" customHeight="1">
      <c r="A379" s="10" t="s">
        <v>380</v>
      </c>
      <c r="B379" s="24" t="s">
        <v>370</v>
      </c>
      <c r="C379" s="24" t="s">
        <v>139</v>
      </c>
      <c r="D379" s="24" t="s">
        <v>102</v>
      </c>
      <c r="E379" s="24" t="s">
        <v>381</v>
      </c>
      <c r="F379" s="24"/>
      <c r="G379" s="7">
        <f>G380</f>
        <v>300000</v>
      </c>
    </row>
    <row r="380" spans="1:7" ht="18" customHeight="1">
      <c r="A380" s="19" t="s">
        <v>1</v>
      </c>
      <c r="B380" s="24" t="s">
        <v>370</v>
      </c>
      <c r="C380" s="24" t="s">
        <v>139</v>
      </c>
      <c r="D380" s="24" t="s">
        <v>102</v>
      </c>
      <c r="E380" s="24" t="s">
        <v>381</v>
      </c>
      <c r="F380" s="24" t="s">
        <v>2</v>
      </c>
      <c r="G380" s="7">
        <v>300000</v>
      </c>
    </row>
    <row r="381" spans="1:7" ht="12.75" customHeight="1">
      <c r="A381" s="10" t="s">
        <v>382</v>
      </c>
      <c r="B381" s="24" t="s">
        <v>370</v>
      </c>
      <c r="C381" s="24" t="s">
        <v>139</v>
      </c>
      <c r="D381" s="24" t="s">
        <v>102</v>
      </c>
      <c r="E381" s="24" t="s">
        <v>383</v>
      </c>
      <c r="F381" s="24"/>
      <c r="G381" s="7">
        <f>G382</f>
        <v>115000</v>
      </c>
    </row>
    <row r="382" spans="1:7" ht="14.25" customHeight="1">
      <c r="A382" s="19" t="s">
        <v>1</v>
      </c>
      <c r="B382" s="24" t="s">
        <v>370</v>
      </c>
      <c r="C382" s="24" t="s">
        <v>139</v>
      </c>
      <c r="D382" s="24" t="s">
        <v>102</v>
      </c>
      <c r="E382" s="24" t="s">
        <v>383</v>
      </c>
      <c r="F382" s="24" t="s">
        <v>2</v>
      </c>
      <c r="G382" s="7">
        <v>115000</v>
      </c>
    </row>
    <row r="383" spans="1:7" s="26" customFormat="1" ht="15" customHeight="1">
      <c r="A383" s="19" t="s">
        <v>420</v>
      </c>
      <c r="B383" s="24" t="s">
        <v>370</v>
      </c>
      <c r="C383" s="24" t="s">
        <v>139</v>
      </c>
      <c r="D383" s="24" t="s">
        <v>102</v>
      </c>
      <c r="E383" s="24" t="s">
        <v>421</v>
      </c>
      <c r="F383" s="24"/>
      <c r="G383" s="7">
        <f>G384</f>
        <v>7204000</v>
      </c>
    </row>
    <row r="384" spans="1:7" s="26" customFormat="1" ht="15" customHeight="1">
      <c r="A384" s="19" t="s">
        <v>1</v>
      </c>
      <c r="B384" s="24" t="s">
        <v>370</v>
      </c>
      <c r="C384" s="24" t="s">
        <v>139</v>
      </c>
      <c r="D384" s="24" t="s">
        <v>102</v>
      </c>
      <c r="E384" s="24" t="s">
        <v>421</v>
      </c>
      <c r="F384" s="24" t="s">
        <v>2</v>
      </c>
      <c r="G384" s="7">
        <v>7204000</v>
      </c>
    </row>
    <row r="385" spans="1:7" ht="14.25" customHeight="1">
      <c r="A385" s="19" t="s">
        <v>384</v>
      </c>
      <c r="B385" s="24" t="s">
        <v>370</v>
      </c>
      <c r="C385" s="24" t="s">
        <v>139</v>
      </c>
      <c r="D385" s="24" t="s">
        <v>102</v>
      </c>
      <c r="E385" s="24" t="s">
        <v>385</v>
      </c>
      <c r="F385" s="24"/>
      <c r="G385" s="7">
        <f>G386</f>
        <v>100000</v>
      </c>
    </row>
    <row r="386" spans="1:7" ht="14.25" customHeight="1">
      <c r="A386" s="19" t="s">
        <v>1</v>
      </c>
      <c r="B386" s="24" t="s">
        <v>370</v>
      </c>
      <c r="C386" s="24" t="s">
        <v>139</v>
      </c>
      <c r="D386" s="24" t="s">
        <v>102</v>
      </c>
      <c r="E386" s="24" t="s">
        <v>385</v>
      </c>
      <c r="F386" s="24" t="s">
        <v>2</v>
      </c>
      <c r="G386" s="7">
        <v>100000</v>
      </c>
    </row>
    <row r="387" spans="1:7" ht="14.25" customHeight="1">
      <c r="A387" s="19" t="s">
        <v>493</v>
      </c>
      <c r="B387" s="24" t="s">
        <v>370</v>
      </c>
      <c r="C387" s="24" t="s">
        <v>139</v>
      </c>
      <c r="D387" s="24" t="s">
        <v>102</v>
      </c>
      <c r="E387" s="24" t="s">
        <v>492</v>
      </c>
      <c r="F387" s="24"/>
      <c r="G387" s="7">
        <f>G388</f>
        <v>3022585.47</v>
      </c>
    </row>
    <row r="388" spans="1:7" ht="14.25" customHeight="1">
      <c r="A388" s="19" t="s">
        <v>1</v>
      </c>
      <c r="B388" s="24" t="s">
        <v>370</v>
      </c>
      <c r="C388" s="24" t="s">
        <v>139</v>
      </c>
      <c r="D388" s="24" t="s">
        <v>102</v>
      </c>
      <c r="E388" s="24" t="s">
        <v>492</v>
      </c>
      <c r="F388" s="24" t="s">
        <v>2</v>
      </c>
      <c r="G388" s="7">
        <v>3022585.47</v>
      </c>
    </row>
    <row r="389" spans="1:7" ht="26.25" customHeight="1">
      <c r="A389" s="19" t="s">
        <v>386</v>
      </c>
      <c r="B389" s="24" t="s">
        <v>370</v>
      </c>
      <c r="C389" s="24" t="s">
        <v>139</v>
      </c>
      <c r="D389" s="24" t="s">
        <v>102</v>
      </c>
      <c r="E389" s="24" t="s">
        <v>387</v>
      </c>
      <c r="F389" s="24"/>
      <c r="G389" s="7">
        <f>G390</f>
        <v>651642</v>
      </c>
    </row>
    <row r="390" spans="1:7" ht="17.25" customHeight="1">
      <c r="A390" s="19" t="s">
        <v>1</v>
      </c>
      <c r="B390" s="24" t="s">
        <v>370</v>
      </c>
      <c r="C390" s="24" t="s">
        <v>139</v>
      </c>
      <c r="D390" s="24" t="s">
        <v>102</v>
      </c>
      <c r="E390" s="24" t="s">
        <v>387</v>
      </c>
      <c r="F390" s="24" t="s">
        <v>2</v>
      </c>
      <c r="G390" s="7">
        <f>541200+30282+80160</f>
        <v>651642</v>
      </c>
    </row>
    <row r="391" spans="1:7" ht="12.75" customHeight="1">
      <c r="A391" s="19" t="s">
        <v>388</v>
      </c>
      <c r="B391" s="24" t="s">
        <v>370</v>
      </c>
      <c r="C391" s="24" t="s">
        <v>139</v>
      </c>
      <c r="D391" s="24" t="s">
        <v>102</v>
      </c>
      <c r="E391" s="24" t="s">
        <v>389</v>
      </c>
      <c r="F391" s="24"/>
      <c r="G391" s="7">
        <f>G392</f>
        <v>3032830</v>
      </c>
    </row>
    <row r="392" spans="1:7" ht="15" customHeight="1">
      <c r="A392" s="19" t="s">
        <v>1</v>
      </c>
      <c r="B392" s="24" t="s">
        <v>370</v>
      </c>
      <c r="C392" s="24" t="s">
        <v>139</v>
      </c>
      <c r="D392" s="24" t="s">
        <v>102</v>
      </c>
      <c r="E392" s="24" t="s">
        <v>389</v>
      </c>
      <c r="F392" s="24" t="s">
        <v>2</v>
      </c>
      <c r="G392" s="7">
        <f>3110565+130800-208535</f>
        <v>3032830</v>
      </c>
    </row>
    <row r="393" spans="1:7" ht="24.75" customHeight="1">
      <c r="A393" s="19" t="s">
        <v>390</v>
      </c>
      <c r="B393" s="24" t="s">
        <v>370</v>
      </c>
      <c r="C393" s="24" t="s">
        <v>139</v>
      </c>
      <c r="D393" s="24" t="s">
        <v>102</v>
      </c>
      <c r="E393" s="24" t="s">
        <v>391</v>
      </c>
      <c r="F393" s="24"/>
      <c r="G393" s="7">
        <f>G394</f>
        <v>1425517</v>
      </c>
    </row>
    <row r="394" spans="1:7" ht="15" customHeight="1">
      <c r="A394" s="19" t="s">
        <v>1</v>
      </c>
      <c r="B394" s="24" t="s">
        <v>370</v>
      </c>
      <c r="C394" s="24" t="s">
        <v>139</v>
      </c>
      <c r="D394" s="24" t="s">
        <v>102</v>
      </c>
      <c r="E394" s="24" t="s">
        <v>391</v>
      </c>
      <c r="F394" s="24" t="s">
        <v>2</v>
      </c>
      <c r="G394" s="7">
        <f>1046300+120657+258560</f>
        <v>1425517</v>
      </c>
    </row>
    <row r="395" spans="1:7" ht="24.75" customHeight="1">
      <c r="A395" s="19" t="s">
        <v>392</v>
      </c>
      <c r="B395" s="24" t="s">
        <v>370</v>
      </c>
      <c r="C395" s="24" t="s">
        <v>139</v>
      </c>
      <c r="D395" s="24" t="s">
        <v>102</v>
      </c>
      <c r="E395" s="24" t="s">
        <v>393</v>
      </c>
      <c r="F395" s="24"/>
      <c r="G395" s="7">
        <f>G396</f>
        <v>548020</v>
      </c>
    </row>
    <row r="396" spans="1:7" ht="17.25" customHeight="1">
      <c r="A396" s="19" t="s">
        <v>1</v>
      </c>
      <c r="B396" s="24" t="s">
        <v>370</v>
      </c>
      <c r="C396" s="24" t="s">
        <v>139</v>
      </c>
      <c r="D396" s="24" t="s">
        <v>102</v>
      </c>
      <c r="E396" s="24" t="s">
        <v>393</v>
      </c>
      <c r="F396" s="24" t="s">
        <v>2</v>
      </c>
      <c r="G396" s="7">
        <f>451000+30220+66800</f>
        <v>548020</v>
      </c>
    </row>
    <row r="397" spans="1:7" ht="28.5" customHeight="1">
      <c r="A397" s="19" t="s">
        <v>394</v>
      </c>
      <c r="B397" s="24" t="s">
        <v>370</v>
      </c>
      <c r="C397" s="24" t="s">
        <v>139</v>
      </c>
      <c r="D397" s="24" t="s">
        <v>102</v>
      </c>
      <c r="E397" s="24" t="s">
        <v>395</v>
      </c>
      <c r="F397" s="24"/>
      <c r="G397" s="7">
        <f>G398</f>
        <v>548020</v>
      </c>
    </row>
    <row r="398" spans="1:7" ht="17.25" customHeight="1">
      <c r="A398" s="19" t="s">
        <v>1</v>
      </c>
      <c r="B398" s="24" t="s">
        <v>370</v>
      </c>
      <c r="C398" s="24" t="s">
        <v>139</v>
      </c>
      <c r="D398" s="24" t="s">
        <v>102</v>
      </c>
      <c r="E398" s="24" t="s">
        <v>395</v>
      </c>
      <c r="F398" s="24" t="s">
        <v>2</v>
      </c>
      <c r="G398" s="7">
        <f>30220+451000+66800</f>
        <v>548020</v>
      </c>
    </row>
    <row r="399" spans="1:7" ht="40.5" customHeight="1">
      <c r="A399" s="19" t="s">
        <v>396</v>
      </c>
      <c r="B399" s="24" t="s">
        <v>370</v>
      </c>
      <c r="C399" s="24" t="s">
        <v>139</v>
      </c>
      <c r="D399" s="24" t="s">
        <v>102</v>
      </c>
      <c r="E399" s="24" t="s">
        <v>397</v>
      </c>
      <c r="F399" s="24"/>
      <c r="G399" s="7">
        <f>G400</f>
        <v>6632400</v>
      </c>
    </row>
    <row r="400" spans="1:7" ht="15.75" customHeight="1">
      <c r="A400" s="19" t="s">
        <v>1</v>
      </c>
      <c r="B400" s="24" t="s">
        <v>398</v>
      </c>
      <c r="C400" s="24" t="s">
        <v>399</v>
      </c>
      <c r="D400" s="24" t="s">
        <v>102</v>
      </c>
      <c r="E400" s="24" t="s">
        <v>397</v>
      </c>
      <c r="F400" s="24" t="s">
        <v>2</v>
      </c>
      <c r="G400" s="7">
        <f>10486500-3854100</f>
        <v>6632400</v>
      </c>
    </row>
    <row r="401" spans="1:7" ht="26.25" customHeight="1">
      <c r="A401" s="19" t="s">
        <v>400</v>
      </c>
      <c r="B401" s="24" t="s">
        <v>370</v>
      </c>
      <c r="C401" s="24" t="s">
        <v>139</v>
      </c>
      <c r="D401" s="24" t="s">
        <v>102</v>
      </c>
      <c r="E401" s="24" t="s">
        <v>401</v>
      </c>
      <c r="F401" s="24"/>
      <c r="G401" s="7">
        <f>G402</f>
        <v>760700</v>
      </c>
    </row>
    <row r="402" spans="1:7" ht="12.75" customHeight="1">
      <c r="A402" s="19" t="s">
        <v>1</v>
      </c>
      <c r="B402" s="24" t="s">
        <v>370</v>
      </c>
      <c r="C402" s="24" t="s">
        <v>139</v>
      </c>
      <c r="D402" s="24" t="s">
        <v>102</v>
      </c>
      <c r="E402" s="24" t="s">
        <v>401</v>
      </c>
      <c r="F402" s="24" t="s">
        <v>2</v>
      </c>
      <c r="G402" s="7">
        <v>760700</v>
      </c>
    </row>
    <row r="403" spans="1:7" ht="12.75" customHeight="1">
      <c r="A403" s="19" t="s">
        <v>402</v>
      </c>
      <c r="B403" s="24" t="s">
        <v>370</v>
      </c>
      <c r="C403" s="24" t="s">
        <v>139</v>
      </c>
      <c r="D403" s="24" t="s">
        <v>102</v>
      </c>
      <c r="E403" s="24" t="s">
        <v>403</v>
      </c>
      <c r="F403" s="24"/>
      <c r="G403" s="7">
        <f>G404</f>
        <v>481094</v>
      </c>
    </row>
    <row r="404" spans="1:7" ht="15" customHeight="1">
      <c r="A404" s="19" t="s">
        <v>1</v>
      </c>
      <c r="B404" s="24" t="s">
        <v>370</v>
      </c>
      <c r="C404" s="24" t="s">
        <v>139</v>
      </c>
      <c r="D404" s="24" t="s">
        <v>102</v>
      </c>
      <c r="E404" s="24" t="s">
        <v>403</v>
      </c>
      <c r="F404" s="24" t="s">
        <v>2</v>
      </c>
      <c r="G404" s="7">
        <f>456400+25374-680</f>
        <v>481094</v>
      </c>
    </row>
    <row r="405" spans="1:7" ht="30" customHeight="1">
      <c r="A405" s="19" t="s">
        <v>404</v>
      </c>
      <c r="B405" s="24" t="s">
        <v>370</v>
      </c>
      <c r="C405" s="24" t="s">
        <v>139</v>
      </c>
      <c r="D405" s="24" t="s">
        <v>102</v>
      </c>
      <c r="E405" s="24" t="s">
        <v>405</v>
      </c>
      <c r="F405" s="24"/>
      <c r="G405" s="7">
        <f>G406</f>
        <v>20900</v>
      </c>
    </row>
    <row r="406" spans="1:7" ht="17.25" customHeight="1">
      <c r="A406" s="19" t="s">
        <v>1</v>
      </c>
      <c r="B406" s="24" t="s">
        <v>370</v>
      </c>
      <c r="C406" s="24" t="s">
        <v>139</v>
      </c>
      <c r="D406" s="24" t="s">
        <v>102</v>
      </c>
      <c r="E406" s="24" t="s">
        <v>405</v>
      </c>
      <c r="F406" s="24" t="s">
        <v>2</v>
      </c>
      <c r="G406" s="7">
        <v>20900</v>
      </c>
    </row>
    <row r="407" spans="1:7" s="26" customFormat="1" ht="51.75" customHeight="1">
      <c r="A407" s="19" t="s">
        <v>418</v>
      </c>
      <c r="B407" s="24" t="s">
        <v>370</v>
      </c>
      <c r="C407" s="24" t="s">
        <v>139</v>
      </c>
      <c r="D407" s="24" t="s">
        <v>102</v>
      </c>
      <c r="E407" s="24" t="s">
        <v>419</v>
      </c>
      <c r="F407" s="24"/>
      <c r="G407" s="7">
        <f>G408</f>
        <v>717020</v>
      </c>
    </row>
    <row r="408" spans="1:7" s="26" customFormat="1" ht="15" customHeight="1">
      <c r="A408" s="19" t="s">
        <v>1</v>
      </c>
      <c r="B408" s="24" t="s">
        <v>370</v>
      </c>
      <c r="C408" s="24" t="s">
        <v>139</v>
      </c>
      <c r="D408" s="24" t="s">
        <v>102</v>
      </c>
      <c r="E408" s="24" t="s">
        <v>419</v>
      </c>
      <c r="F408" s="24" t="s">
        <v>2</v>
      </c>
      <c r="G408" s="7">
        <f>808100+2400-93480</f>
        <v>717020</v>
      </c>
    </row>
    <row r="409" spans="1:7" ht="12.75" customHeight="1">
      <c r="A409" s="19" t="s">
        <v>412</v>
      </c>
      <c r="B409" s="24" t="s">
        <v>370</v>
      </c>
      <c r="C409" s="24" t="s">
        <v>139</v>
      </c>
      <c r="D409" s="24" t="s">
        <v>102</v>
      </c>
      <c r="E409" s="24" t="s">
        <v>82</v>
      </c>
      <c r="F409" s="24"/>
      <c r="G409" s="7">
        <f>G410</f>
        <v>15780</v>
      </c>
    </row>
    <row r="410" spans="1:7" ht="24.75" customHeight="1">
      <c r="A410" s="19" t="s">
        <v>167</v>
      </c>
      <c r="B410" s="24" t="s">
        <v>370</v>
      </c>
      <c r="C410" s="24" t="s">
        <v>139</v>
      </c>
      <c r="D410" s="24" t="s">
        <v>102</v>
      </c>
      <c r="E410" s="24" t="s">
        <v>338</v>
      </c>
      <c r="F410" s="24"/>
      <c r="G410" s="7">
        <f t="shared" ref="G410" si="32">G411</f>
        <v>15780</v>
      </c>
    </row>
    <row r="411" spans="1:7" ht="12.75" customHeight="1">
      <c r="A411" s="19" t="s">
        <v>1</v>
      </c>
      <c r="B411" s="24" t="s">
        <v>370</v>
      </c>
      <c r="C411" s="24" t="s">
        <v>139</v>
      </c>
      <c r="D411" s="24" t="s">
        <v>102</v>
      </c>
      <c r="E411" s="24" t="s">
        <v>338</v>
      </c>
      <c r="F411" s="24" t="s">
        <v>2</v>
      </c>
      <c r="G411" s="7">
        <v>15780</v>
      </c>
    </row>
    <row r="412" spans="1:7" s="26" customFormat="1" ht="13.5">
      <c r="A412" s="19" t="s">
        <v>406</v>
      </c>
      <c r="B412" s="24" t="s">
        <v>370</v>
      </c>
      <c r="C412" s="24" t="s">
        <v>139</v>
      </c>
      <c r="D412" s="24" t="s">
        <v>101</v>
      </c>
      <c r="E412" s="24"/>
      <c r="F412" s="24"/>
      <c r="G412" s="7">
        <f>G413</f>
        <v>1511995</v>
      </c>
    </row>
    <row r="413" spans="1:7" s="26" customFormat="1" ht="18" customHeight="1">
      <c r="A413" s="8" t="s">
        <v>450</v>
      </c>
      <c r="B413" s="24" t="s">
        <v>370</v>
      </c>
      <c r="C413" s="24" t="s">
        <v>139</v>
      </c>
      <c r="D413" s="24" t="s">
        <v>101</v>
      </c>
      <c r="E413" s="24" t="s">
        <v>14</v>
      </c>
      <c r="F413" s="24"/>
      <c r="G413" s="7">
        <f>G414</f>
        <v>1511995</v>
      </c>
    </row>
    <row r="414" spans="1:7" s="26" customFormat="1" ht="27" customHeight="1">
      <c r="A414" s="8" t="s">
        <v>407</v>
      </c>
      <c r="B414" s="24" t="s">
        <v>370</v>
      </c>
      <c r="C414" s="24" t="s">
        <v>139</v>
      </c>
      <c r="D414" s="24" t="s">
        <v>101</v>
      </c>
      <c r="E414" s="24" t="s">
        <v>408</v>
      </c>
      <c r="F414" s="24"/>
      <c r="G414" s="7">
        <f>G415</f>
        <v>1511995</v>
      </c>
    </row>
    <row r="415" spans="1:7" s="26" customFormat="1" ht="15" customHeight="1">
      <c r="A415" s="19" t="s">
        <v>1</v>
      </c>
      <c r="B415" s="24" t="s">
        <v>370</v>
      </c>
      <c r="C415" s="24" t="s">
        <v>139</v>
      </c>
      <c r="D415" s="24" t="s">
        <v>101</v>
      </c>
      <c r="E415" s="24" t="s">
        <v>408</v>
      </c>
      <c r="F415" s="24" t="s">
        <v>2</v>
      </c>
      <c r="G415" s="7">
        <f>1461195+50800</f>
        <v>1511995</v>
      </c>
    </row>
    <row r="416" spans="1:7" s="26" customFormat="1" ht="13.5">
      <c r="A416" s="8" t="s">
        <v>409</v>
      </c>
      <c r="B416" s="24" t="s">
        <v>370</v>
      </c>
      <c r="C416" s="24" t="s">
        <v>139</v>
      </c>
      <c r="D416" s="24" t="s">
        <v>115</v>
      </c>
      <c r="E416" s="24"/>
      <c r="F416" s="24"/>
      <c r="G416" s="7">
        <f>G422+G417</f>
        <v>7720000</v>
      </c>
    </row>
    <row r="417" spans="1:7" s="26" customFormat="1" ht="13.5" customHeight="1">
      <c r="A417" s="8" t="s">
        <v>181</v>
      </c>
      <c r="B417" s="24" t="s">
        <v>370</v>
      </c>
      <c r="C417" s="24" t="s">
        <v>139</v>
      </c>
      <c r="D417" s="24" t="s">
        <v>115</v>
      </c>
      <c r="E417" s="24" t="s">
        <v>180</v>
      </c>
      <c r="F417" s="24"/>
      <c r="G417" s="7">
        <f>G418+G420</f>
        <v>16000</v>
      </c>
    </row>
    <row r="418" spans="1:7" s="26" customFormat="1" ht="15.75" customHeight="1">
      <c r="A418" s="8" t="s">
        <v>183</v>
      </c>
      <c r="B418" s="24" t="s">
        <v>370</v>
      </c>
      <c r="C418" s="24" t="s">
        <v>139</v>
      </c>
      <c r="D418" s="24" t="s">
        <v>115</v>
      </c>
      <c r="E418" s="24" t="s">
        <v>196</v>
      </c>
      <c r="F418" s="24"/>
      <c r="G418" s="7">
        <f>G419</f>
        <v>10000</v>
      </c>
    </row>
    <row r="419" spans="1:7" s="26" customFormat="1" ht="12.75" customHeight="1">
      <c r="A419" s="8" t="s">
        <v>155</v>
      </c>
      <c r="B419" s="24" t="s">
        <v>370</v>
      </c>
      <c r="C419" s="24" t="s">
        <v>139</v>
      </c>
      <c r="D419" s="24" t="s">
        <v>115</v>
      </c>
      <c r="E419" s="24" t="s">
        <v>196</v>
      </c>
      <c r="F419" s="24" t="s">
        <v>153</v>
      </c>
      <c r="G419" s="7">
        <v>10000</v>
      </c>
    </row>
    <row r="420" spans="1:7" s="26" customFormat="1" ht="15" customHeight="1">
      <c r="A420" s="8" t="s">
        <v>189</v>
      </c>
      <c r="B420" s="24" t="s">
        <v>370</v>
      </c>
      <c r="C420" s="24" t="s">
        <v>139</v>
      </c>
      <c r="D420" s="24" t="s">
        <v>115</v>
      </c>
      <c r="E420" s="24" t="s">
        <v>197</v>
      </c>
      <c r="F420" s="24"/>
      <c r="G420" s="7">
        <f>G421</f>
        <v>6000</v>
      </c>
    </row>
    <row r="421" spans="1:7" s="26" customFormat="1" ht="14.25" customHeight="1">
      <c r="A421" s="8" t="s">
        <v>155</v>
      </c>
      <c r="B421" s="24" t="s">
        <v>370</v>
      </c>
      <c r="C421" s="24" t="s">
        <v>139</v>
      </c>
      <c r="D421" s="24" t="s">
        <v>115</v>
      </c>
      <c r="E421" s="24" t="s">
        <v>197</v>
      </c>
      <c r="F421" s="24" t="s">
        <v>153</v>
      </c>
      <c r="G421" s="7">
        <v>6000</v>
      </c>
    </row>
    <row r="422" spans="1:7" s="26" customFormat="1" ht="27.75" customHeight="1">
      <c r="A422" s="8" t="s">
        <v>449</v>
      </c>
      <c r="B422" s="24" t="s">
        <v>370</v>
      </c>
      <c r="C422" s="24" t="s">
        <v>139</v>
      </c>
      <c r="D422" s="24" t="s">
        <v>115</v>
      </c>
      <c r="E422" s="24" t="s">
        <v>14</v>
      </c>
      <c r="F422" s="24"/>
      <c r="G422" s="7">
        <f>G423+G425</f>
        <v>7704000</v>
      </c>
    </row>
    <row r="423" spans="1:7" s="26" customFormat="1" ht="30" customHeight="1">
      <c r="A423" s="8" t="s">
        <v>103</v>
      </c>
      <c r="B423" s="24" t="s">
        <v>370</v>
      </c>
      <c r="C423" s="24" t="s">
        <v>139</v>
      </c>
      <c r="D423" s="24" t="s">
        <v>115</v>
      </c>
      <c r="E423" s="24" t="s">
        <v>410</v>
      </c>
      <c r="F423" s="24"/>
      <c r="G423" s="7">
        <f>G424</f>
        <v>2128840</v>
      </c>
    </row>
    <row r="424" spans="1:7" s="26" customFormat="1" ht="27.75" customHeight="1">
      <c r="A424" s="8" t="s">
        <v>154</v>
      </c>
      <c r="B424" s="24" t="s">
        <v>370</v>
      </c>
      <c r="C424" s="24" t="s">
        <v>139</v>
      </c>
      <c r="D424" s="24" t="s">
        <v>115</v>
      </c>
      <c r="E424" s="24" t="s">
        <v>410</v>
      </c>
      <c r="F424" s="24" t="s">
        <v>152</v>
      </c>
      <c r="G424" s="7">
        <f>1635054+493786</f>
        <v>2128840</v>
      </c>
    </row>
    <row r="425" spans="1:7" ht="27" customHeight="1">
      <c r="A425" s="14" t="s">
        <v>129</v>
      </c>
      <c r="B425" s="24" t="s">
        <v>370</v>
      </c>
      <c r="C425" s="24" t="s">
        <v>399</v>
      </c>
      <c r="D425" s="24" t="s">
        <v>115</v>
      </c>
      <c r="E425" s="24" t="s">
        <v>411</v>
      </c>
      <c r="F425" s="24"/>
      <c r="G425" s="7">
        <f>G426+G427</f>
        <v>5575160</v>
      </c>
    </row>
    <row r="426" spans="1:7" ht="28.5" customHeight="1">
      <c r="A426" s="8" t="s">
        <v>154</v>
      </c>
      <c r="B426" s="24" t="s">
        <v>370</v>
      </c>
      <c r="C426" s="24" t="s">
        <v>139</v>
      </c>
      <c r="D426" s="24" t="s">
        <v>115</v>
      </c>
      <c r="E426" s="24" t="s">
        <v>411</v>
      </c>
      <c r="F426" s="24" t="s">
        <v>152</v>
      </c>
      <c r="G426" s="7">
        <v>5290928</v>
      </c>
    </row>
    <row r="427" spans="1:7" ht="19.5" customHeight="1">
      <c r="A427" s="8" t="s">
        <v>155</v>
      </c>
      <c r="B427" s="24" t="s">
        <v>370</v>
      </c>
      <c r="C427" s="24" t="s">
        <v>139</v>
      </c>
      <c r="D427" s="24" t="s">
        <v>115</v>
      </c>
      <c r="E427" s="24" t="s">
        <v>411</v>
      </c>
      <c r="F427" s="24" t="s">
        <v>153</v>
      </c>
      <c r="G427" s="7">
        <v>284232</v>
      </c>
    </row>
    <row r="428" spans="1:7" ht="25.5">
      <c r="A428" s="38" t="s">
        <v>178</v>
      </c>
      <c r="B428" s="31" t="s">
        <v>131</v>
      </c>
      <c r="C428" s="31"/>
      <c r="D428" s="31"/>
      <c r="E428" s="31"/>
      <c r="F428" s="31"/>
      <c r="G428" s="36">
        <f>G429</f>
        <v>269763646.31999999</v>
      </c>
    </row>
    <row r="429" spans="1:7" ht="13.5">
      <c r="A429" s="17" t="s">
        <v>109</v>
      </c>
      <c r="B429" s="24" t="s">
        <v>131</v>
      </c>
      <c r="C429" s="24" t="s">
        <v>108</v>
      </c>
      <c r="D429" s="24"/>
      <c r="E429" s="24"/>
      <c r="F429" s="24"/>
      <c r="G429" s="7">
        <f>G430+G434+G473+G500</f>
        <v>269763646.31999999</v>
      </c>
    </row>
    <row r="430" spans="1:7" ht="13.5">
      <c r="A430" s="10" t="s">
        <v>132</v>
      </c>
      <c r="B430" s="24" t="s">
        <v>131</v>
      </c>
      <c r="C430" s="24" t="s">
        <v>108</v>
      </c>
      <c r="D430" s="24" t="s">
        <v>102</v>
      </c>
      <c r="E430" s="24"/>
      <c r="F430" s="24"/>
      <c r="G430" s="7">
        <f>G431</f>
        <v>27096414</v>
      </c>
    </row>
    <row r="431" spans="1:7" ht="15.75" customHeight="1">
      <c r="A431" s="10" t="s">
        <v>412</v>
      </c>
      <c r="B431" s="24" t="s">
        <v>131</v>
      </c>
      <c r="C431" s="24" t="s">
        <v>108</v>
      </c>
      <c r="D431" s="24" t="s">
        <v>102</v>
      </c>
      <c r="E431" s="24" t="s">
        <v>82</v>
      </c>
      <c r="F431" s="24"/>
      <c r="G431" s="7">
        <f>G432</f>
        <v>27096414</v>
      </c>
    </row>
    <row r="432" spans="1:7" ht="13.5">
      <c r="A432" s="8" t="s">
        <v>66</v>
      </c>
      <c r="B432" s="24" t="s">
        <v>131</v>
      </c>
      <c r="C432" s="24" t="s">
        <v>108</v>
      </c>
      <c r="D432" s="24" t="s">
        <v>102</v>
      </c>
      <c r="E432" s="24" t="s">
        <v>312</v>
      </c>
      <c r="F432" s="24"/>
      <c r="G432" s="7">
        <f>G433</f>
        <v>27096414</v>
      </c>
    </row>
    <row r="433" spans="1:7" ht="15.75" customHeight="1">
      <c r="A433" s="19" t="s">
        <v>1</v>
      </c>
      <c r="B433" s="24" t="s">
        <v>131</v>
      </c>
      <c r="C433" s="24" t="s">
        <v>108</v>
      </c>
      <c r="D433" s="24" t="s">
        <v>102</v>
      </c>
      <c r="E433" s="24" t="s">
        <v>312</v>
      </c>
      <c r="F433" s="24" t="s">
        <v>2</v>
      </c>
      <c r="G433" s="7">
        <f>26681614+414800</f>
        <v>27096414</v>
      </c>
    </row>
    <row r="434" spans="1:7" ht="13.5">
      <c r="A434" s="10" t="s">
        <v>98</v>
      </c>
      <c r="B434" s="24" t="s">
        <v>131</v>
      </c>
      <c r="C434" s="24" t="s">
        <v>108</v>
      </c>
      <c r="D434" s="24" t="s">
        <v>101</v>
      </c>
      <c r="E434" s="24"/>
      <c r="F434" s="24"/>
      <c r="G434" s="7">
        <f>G435</f>
        <v>133827752.31999999</v>
      </c>
    </row>
    <row r="435" spans="1:7" ht="15.75" customHeight="1">
      <c r="A435" s="10" t="s">
        <v>412</v>
      </c>
      <c r="B435" s="24" t="s">
        <v>131</v>
      </c>
      <c r="C435" s="24" t="s">
        <v>108</v>
      </c>
      <c r="D435" s="24" t="s">
        <v>101</v>
      </c>
      <c r="E435" s="24" t="s">
        <v>82</v>
      </c>
      <c r="F435" s="24"/>
      <c r="G435" s="7">
        <f>G436+G439+G442+G445+G448+G451+G454+G457+G460+G462+G465+G470+G467</f>
        <v>133827752.31999999</v>
      </c>
    </row>
    <row r="436" spans="1:7" ht="25.5">
      <c r="A436" s="13" t="s">
        <v>67</v>
      </c>
      <c r="B436" s="24" t="s">
        <v>131</v>
      </c>
      <c r="C436" s="24" t="s">
        <v>108</v>
      </c>
      <c r="D436" s="24" t="s">
        <v>101</v>
      </c>
      <c r="E436" s="24" t="s">
        <v>211</v>
      </c>
      <c r="F436" s="24"/>
      <c r="G436" s="7">
        <f>G437+G438</f>
        <v>39472300.109999999</v>
      </c>
    </row>
    <row r="437" spans="1:7" ht="13.5">
      <c r="A437" s="8" t="s">
        <v>155</v>
      </c>
      <c r="B437" s="24" t="s">
        <v>131</v>
      </c>
      <c r="C437" s="24" t="s">
        <v>108</v>
      </c>
      <c r="D437" s="24" t="s">
        <v>101</v>
      </c>
      <c r="E437" s="24" t="s">
        <v>211</v>
      </c>
      <c r="F437" s="24" t="s">
        <v>153</v>
      </c>
      <c r="G437" s="7">
        <v>630000</v>
      </c>
    </row>
    <row r="438" spans="1:7" ht="13.5">
      <c r="A438" s="10" t="s">
        <v>0</v>
      </c>
      <c r="B438" s="24" t="s">
        <v>131</v>
      </c>
      <c r="C438" s="24" t="s">
        <v>108</v>
      </c>
      <c r="D438" s="24" t="s">
        <v>101</v>
      </c>
      <c r="E438" s="24" t="s">
        <v>211</v>
      </c>
      <c r="F438" s="24" t="s">
        <v>158</v>
      </c>
      <c r="G438" s="7">
        <v>38842300.109999999</v>
      </c>
    </row>
    <row r="439" spans="1:7" ht="25.5">
      <c r="A439" s="13" t="s">
        <v>68</v>
      </c>
      <c r="B439" s="24" t="s">
        <v>131</v>
      </c>
      <c r="C439" s="24" t="s">
        <v>108</v>
      </c>
      <c r="D439" s="24" t="s">
        <v>101</v>
      </c>
      <c r="E439" s="24" t="s">
        <v>212</v>
      </c>
      <c r="F439" s="24"/>
      <c r="G439" s="7">
        <f>G440+G441</f>
        <v>2023588.83</v>
      </c>
    </row>
    <row r="440" spans="1:7" ht="13.5">
      <c r="A440" s="8" t="s">
        <v>155</v>
      </c>
      <c r="B440" s="24" t="s">
        <v>131</v>
      </c>
      <c r="C440" s="24" t="s">
        <v>108</v>
      </c>
      <c r="D440" s="24" t="s">
        <v>101</v>
      </c>
      <c r="E440" s="24" t="s">
        <v>212</v>
      </c>
      <c r="F440" s="24" t="s">
        <v>153</v>
      </c>
      <c r="G440" s="7">
        <v>34000</v>
      </c>
    </row>
    <row r="441" spans="1:7" ht="13.5">
      <c r="A441" s="10" t="s">
        <v>0</v>
      </c>
      <c r="B441" s="24" t="s">
        <v>131</v>
      </c>
      <c r="C441" s="24" t="s">
        <v>108</v>
      </c>
      <c r="D441" s="24" t="s">
        <v>101</v>
      </c>
      <c r="E441" s="24" t="s">
        <v>212</v>
      </c>
      <c r="F441" s="24" t="s">
        <v>158</v>
      </c>
      <c r="G441" s="7">
        <v>1989588.83</v>
      </c>
    </row>
    <row r="442" spans="1:7" ht="25.5">
      <c r="A442" s="13" t="s">
        <v>454</v>
      </c>
      <c r="B442" s="24" t="s">
        <v>131</v>
      </c>
      <c r="C442" s="24" t="s">
        <v>108</v>
      </c>
      <c r="D442" s="24" t="s">
        <v>101</v>
      </c>
      <c r="E442" s="24" t="s">
        <v>313</v>
      </c>
      <c r="F442" s="24"/>
      <c r="G442" s="7">
        <f>G443+G444</f>
        <v>30159748.170000002</v>
      </c>
    </row>
    <row r="443" spans="1:7" ht="13.5">
      <c r="A443" s="8" t="s">
        <v>155</v>
      </c>
      <c r="B443" s="24" t="s">
        <v>131</v>
      </c>
      <c r="C443" s="24" t="s">
        <v>108</v>
      </c>
      <c r="D443" s="24" t="s">
        <v>101</v>
      </c>
      <c r="E443" s="24" t="s">
        <v>313</v>
      </c>
      <c r="F443" s="24" t="s">
        <v>153</v>
      </c>
      <c r="G443" s="7">
        <v>450000</v>
      </c>
    </row>
    <row r="444" spans="1:7" ht="13.5">
      <c r="A444" s="10" t="s">
        <v>0</v>
      </c>
      <c r="B444" s="24" t="s">
        <v>131</v>
      </c>
      <c r="C444" s="24" t="s">
        <v>108</v>
      </c>
      <c r="D444" s="24" t="s">
        <v>101</v>
      </c>
      <c r="E444" s="24" t="s">
        <v>313</v>
      </c>
      <c r="F444" s="24" t="s">
        <v>158</v>
      </c>
      <c r="G444" s="7">
        <v>29709748.170000002</v>
      </c>
    </row>
    <row r="445" spans="1:7" ht="27" customHeight="1">
      <c r="A445" s="13" t="s">
        <v>69</v>
      </c>
      <c r="B445" s="24" t="s">
        <v>131</v>
      </c>
      <c r="C445" s="24" t="s">
        <v>108</v>
      </c>
      <c r="D445" s="24" t="s">
        <v>101</v>
      </c>
      <c r="E445" s="24" t="s">
        <v>314</v>
      </c>
      <c r="F445" s="24"/>
      <c r="G445" s="7">
        <f>G446+G447</f>
        <v>136950.56</v>
      </c>
    </row>
    <row r="446" spans="1:7" ht="13.5">
      <c r="A446" s="8" t="s">
        <v>155</v>
      </c>
      <c r="B446" s="24" t="s">
        <v>131</v>
      </c>
      <c r="C446" s="24" t="s">
        <v>108</v>
      </c>
      <c r="D446" s="24" t="s">
        <v>101</v>
      </c>
      <c r="E446" s="24" t="s">
        <v>314</v>
      </c>
      <c r="F446" s="24" t="s">
        <v>153</v>
      </c>
      <c r="G446" s="7">
        <v>2000</v>
      </c>
    </row>
    <row r="447" spans="1:7" ht="13.5">
      <c r="A447" s="10" t="s">
        <v>0</v>
      </c>
      <c r="B447" s="24" t="s">
        <v>131</v>
      </c>
      <c r="C447" s="24" t="s">
        <v>108</v>
      </c>
      <c r="D447" s="24" t="s">
        <v>101</v>
      </c>
      <c r="E447" s="24" t="s">
        <v>314</v>
      </c>
      <c r="F447" s="24" t="s">
        <v>158</v>
      </c>
      <c r="G447" s="7">
        <v>134950.56</v>
      </c>
    </row>
    <row r="448" spans="1:7" ht="25.5">
      <c r="A448" s="13" t="s">
        <v>43</v>
      </c>
      <c r="B448" s="24" t="s">
        <v>131</v>
      </c>
      <c r="C448" s="24" t="s">
        <v>108</v>
      </c>
      <c r="D448" s="24" t="s">
        <v>101</v>
      </c>
      <c r="E448" s="24" t="s">
        <v>214</v>
      </c>
      <c r="F448" s="24"/>
      <c r="G448" s="7">
        <f>G449+G450</f>
        <v>6921.93</v>
      </c>
    </row>
    <row r="449" spans="1:8" ht="13.5">
      <c r="A449" s="8" t="s">
        <v>155</v>
      </c>
      <c r="B449" s="24" t="s">
        <v>131</v>
      </c>
      <c r="C449" s="24" t="s">
        <v>108</v>
      </c>
      <c r="D449" s="24" t="s">
        <v>101</v>
      </c>
      <c r="E449" s="24" t="s">
        <v>214</v>
      </c>
      <c r="F449" s="24" t="s">
        <v>153</v>
      </c>
      <c r="G449" s="7">
        <v>145</v>
      </c>
    </row>
    <row r="450" spans="1:8" ht="13.5">
      <c r="A450" s="10" t="s">
        <v>0</v>
      </c>
      <c r="B450" s="24" t="s">
        <v>131</v>
      </c>
      <c r="C450" s="24" t="s">
        <v>108</v>
      </c>
      <c r="D450" s="24" t="s">
        <v>101</v>
      </c>
      <c r="E450" s="24" t="s">
        <v>214</v>
      </c>
      <c r="F450" s="24" t="s">
        <v>158</v>
      </c>
      <c r="G450" s="7">
        <v>6776.93</v>
      </c>
    </row>
    <row r="451" spans="1:8" ht="38.25">
      <c r="A451" s="13" t="s">
        <v>53</v>
      </c>
      <c r="B451" s="24" t="s">
        <v>131</v>
      </c>
      <c r="C451" s="24" t="s">
        <v>108</v>
      </c>
      <c r="D451" s="24" t="s">
        <v>101</v>
      </c>
      <c r="E451" s="24" t="s">
        <v>215</v>
      </c>
      <c r="F451" s="24"/>
      <c r="G451" s="7">
        <f>G452+G453</f>
        <v>6582276</v>
      </c>
    </row>
    <row r="452" spans="1:8" ht="13.5">
      <c r="A452" s="8" t="s">
        <v>155</v>
      </c>
      <c r="B452" s="24" t="s">
        <v>131</v>
      </c>
      <c r="C452" s="24" t="s">
        <v>108</v>
      </c>
      <c r="D452" s="24" t="s">
        <v>101</v>
      </c>
      <c r="E452" s="24" t="s">
        <v>215</v>
      </c>
      <c r="F452" s="24" t="s">
        <v>153</v>
      </c>
      <c r="G452" s="7">
        <v>150000</v>
      </c>
    </row>
    <row r="453" spans="1:8" ht="13.5">
      <c r="A453" s="10" t="s">
        <v>0</v>
      </c>
      <c r="B453" s="24" t="s">
        <v>131</v>
      </c>
      <c r="C453" s="24" t="s">
        <v>108</v>
      </c>
      <c r="D453" s="24" t="s">
        <v>101</v>
      </c>
      <c r="E453" s="24" t="s">
        <v>215</v>
      </c>
      <c r="F453" s="24" t="s">
        <v>158</v>
      </c>
      <c r="G453" s="7">
        <v>6432276</v>
      </c>
    </row>
    <row r="454" spans="1:8" ht="13.5">
      <c r="A454" s="13" t="s">
        <v>133</v>
      </c>
      <c r="B454" s="24" t="s">
        <v>131</v>
      </c>
      <c r="C454" s="24" t="s">
        <v>108</v>
      </c>
      <c r="D454" s="24" t="s">
        <v>101</v>
      </c>
      <c r="E454" s="24" t="s">
        <v>315</v>
      </c>
      <c r="F454" s="24"/>
      <c r="G454" s="7">
        <f>G455+G456</f>
        <v>13857421</v>
      </c>
    </row>
    <row r="455" spans="1:8" ht="13.5">
      <c r="A455" s="8" t="s">
        <v>155</v>
      </c>
      <c r="B455" s="24" t="s">
        <v>131</v>
      </c>
      <c r="C455" s="24" t="s">
        <v>108</v>
      </c>
      <c r="D455" s="24" t="s">
        <v>101</v>
      </c>
      <c r="E455" s="24" t="s">
        <v>315</v>
      </c>
      <c r="F455" s="24" t="s">
        <v>153</v>
      </c>
      <c r="G455" s="7">
        <v>250000</v>
      </c>
    </row>
    <row r="456" spans="1:8" ht="13.5">
      <c r="A456" s="10" t="s">
        <v>0</v>
      </c>
      <c r="B456" s="24" t="s">
        <v>131</v>
      </c>
      <c r="C456" s="24" t="s">
        <v>108</v>
      </c>
      <c r="D456" s="24" t="s">
        <v>101</v>
      </c>
      <c r="E456" s="24" t="s">
        <v>315</v>
      </c>
      <c r="F456" s="24" t="s">
        <v>158</v>
      </c>
      <c r="G456" s="7">
        <v>13607421</v>
      </c>
    </row>
    <row r="457" spans="1:8" ht="38.25">
      <c r="A457" s="8" t="s">
        <v>57</v>
      </c>
      <c r="B457" s="24" t="s">
        <v>131</v>
      </c>
      <c r="C457" s="24" t="s">
        <v>108</v>
      </c>
      <c r="D457" s="24" t="s">
        <v>101</v>
      </c>
      <c r="E457" s="24" t="s">
        <v>316</v>
      </c>
      <c r="F457" s="24"/>
      <c r="G457" s="7">
        <f>G458+G459</f>
        <v>570700</v>
      </c>
    </row>
    <row r="458" spans="1:8" ht="13.5">
      <c r="A458" s="8" t="s">
        <v>155</v>
      </c>
      <c r="B458" s="24" t="s">
        <v>131</v>
      </c>
      <c r="C458" s="24" t="s">
        <v>108</v>
      </c>
      <c r="D458" s="24" t="s">
        <v>101</v>
      </c>
      <c r="E458" s="24" t="s">
        <v>316</v>
      </c>
      <c r="F458" s="24" t="s">
        <v>153</v>
      </c>
      <c r="G458" s="7">
        <v>9100</v>
      </c>
    </row>
    <row r="459" spans="1:8" ht="13.5">
      <c r="A459" s="10" t="s">
        <v>0</v>
      </c>
      <c r="B459" s="24" t="s">
        <v>131</v>
      </c>
      <c r="C459" s="24" t="s">
        <v>108</v>
      </c>
      <c r="D459" s="24" t="s">
        <v>101</v>
      </c>
      <c r="E459" s="24" t="s">
        <v>316</v>
      </c>
      <c r="F459" s="24" t="s">
        <v>158</v>
      </c>
      <c r="G459" s="7">
        <v>561600</v>
      </c>
    </row>
    <row r="460" spans="1:8" ht="13.5">
      <c r="A460" s="8" t="s">
        <v>159</v>
      </c>
      <c r="B460" s="24" t="s">
        <v>131</v>
      </c>
      <c r="C460" s="24" t="s">
        <v>108</v>
      </c>
      <c r="D460" s="24" t="s">
        <v>101</v>
      </c>
      <c r="E460" s="24" t="s">
        <v>317</v>
      </c>
      <c r="F460" s="24"/>
      <c r="G460" s="7">
        <f>G461</f>
        <v>100</v>
      </c>
      <c r="H460" s="41"/>
    </row>
    <row r="461" spans="1:8" ht="13.5">
      <c r="A461" s="10" t="s">
        <v>0</v>
      </c>
      <c r="B461" s="24" t="s">
        <v>131</v>
      </c>
      <c r="C461" s="24" t="s">
        <v>108</v>
      </c>
      <c r="D461" s="24" t="s">
        <v>101</v>
      </c>
      <c r="E461" s="24" t="s">
        <v>317</v>
      </c>
      <c r="F461" s="24" t="s">
        <v>158</v>
      </c>
      <c r="G461" s="7">
        <v>100</v>
      </c>
    </row>
    <row r="462" spans="1:8" ht="40.5" customHeight="1">
      <c r="A462" s="13" t="s">
        <v>55</v>
      </c>
      <c r="B462" s="24" t="s">
        <v>131</v>
      </c>
      <c r="C462" s="24" t="s">
        <v>108</v>
      </c>
      <c r="D462" s="24" t="s">
        <v>101</v>
      </c>
      <c r="E462" s="24" t="s">
        <v>318</v>
      </c>
      <c r="F462" s="24"/>
      <c r="G462" s="7">
        <f>G463+G464</f>
        <v>2737433.05</v>
      </c>
    </row>
    <row r="463" spans="1:8" ht="13.5">
      <c r="A463" s="8" t="s">
        <v>155</v>
      </c>
      <c r="B463" s="24" t="s">
        <v>131</v>
      </c>
      <c r="C463" s="24" t="s">
        <v>108</v>
      </c>
      <c r="D463" s="24" t="s">
        <v>101</v>
      </c>
      <c r="E463" s="24" t="s">
        <v>318</v>
      </c>
      <c r="F463" s="24" t="s">
        <v>153</v>
      </c>
      <c r="G463" s="7">
        <v>40000</v>
      </c>
    </row>
    <row r="464" spans="1:8" ht="13.5">
      <c r="A464" s="10" t="s">
        <v>0</v>
      </c>
      <c r="B464" s="24" t="s">
        <v>131</v>
      </c>
      <c r="C464" s="24" t="s">
        <v>108</v>
      </c>
      <c r="D464" s="24" t="s">
        <v>101</v>
      </c>
      <c r="E464" s="24" t="s">
        <v>318</v>
      </c>
      <c r="F464" s="24" t="s">
        <v>158</v>
      </c>
      <c r="G464" s="7">
        <v>2697433.05</v>
      </c>
    </row>
    <row r="465" spans="1:7" ht="13.5">
      <c r="A465" s="10" t="s">
        <v>10</v>
      </c>
      <c r="B465" s="24" t="s">
        <v>131</v>
      </c>
      <c r="C465" s="24" t="s">
        <v>108</v>
      </c>
      <c r="D465" s="24" t="s">
        <v>101</v>
      </c>
      <c r="E465" s="24" t="s">
        <v>217</v>
      </c>
      <c r="F465" s="24"/>
      <c r="G465" s="7">
        <f>G466</f>
        <v>10019462</v>
      </c>
    </row>
    <row r="466" spans="1:7" ht="13.5">
      <c r="A466" s="10" t="s">
        <v>0</v>
      </c>
      <c r="B466" s="24" t="s">
        <v>131</v>
      </c>
      <c r="C466" s="24" t="s">
        <v>108</v>
      </c>
      <c r="D466" s="24" t="s">
        <v>101</v>
      </c>
      <c r="E466" s="24" t="s">
        <v>217</v>
      </c>
      <c r="F466" s="24" t="s">
        <v>158</v>
      </c>
      <c r="G466" s="7">
        <v>10019462</v>
      </c>
    </row>
    <row r="467" spans="1:7" ht="25.5">
      <c r="A467" s="42" t="s">
        <v>455</v>
      </c>
      <c r="B467" s="43" t="s">
        <v>131</v>
      </c>
      <c r="C467" s="43" t="s">
        <v>108</v>
      </c>
      <c r="D467" s="43" t="s">
        <v>101</v>
      </c>
      <c r="E467" s="43" t="s">
        <v>456</v>
      </c>
      <c r="F467" s="43"/>
      <c r="G467" s="44">
        <f>G468+G469</f>
        <v>5581187.8799999999</v>
      </c>
    </row>
    <row r="468" spans="1:7" ht="13.5">
      <c r="A468" s="45" t="s">
        <v>155</v>
      </c>
      <c r="B468" s="43" t="s">
        <v>131</v>
      </c>
      <c r="C468" s="43" t="s">
        <v>108</v>
      </c>
      <c r="D468" s="43" t="s">
        <v>101</v>
      </c>
      <c r="E468" s="43" t="s">
        <v>456</v>
      </c>
      <c r="F468" s="43" t="s">
        <v>153</v>
      </c>
      <c r="G468" s="44">
        <v>83500</v>
      </c>
    </row>
    <row r="469" spans="1:7" ht="13.5">
      <c r="A469" s="46" t="s">
        <v>0</v>
      </c>
      <c r="B469" s="43" t="s">
        <v>131</v>
      </c>
      <c r="C469" s="43" t="s">
        <v>108</v>
      </c>
      <c r="D469" s="43" t="s">
        <v>101</v>
      </c>
      <c r="E469" s="43" t="s">
        <v>456</v>
      </c>
      <c r="F469" s="43" t="s">
        <v>158</v>
      </c>
      <c r="G469" s="44">
        <v>5497687.8799999999</v>
      </c>
    </row>
    <row r="470" spans="1:7" ht="25.5">
      <c r="A470" s="13" t="s">
        <v>39</v>
      </c>
      <c r="B470" s="24" t="s">
        <v>131</v>
      </c>
      <c r="C470" s="24" t="s">
        <v>108</v>
      </c>
      <c r="D470" s="24" t="s">
        <v>101</v>
      </c>
      <c r="E470" s="24" t="s">
        <v>216</v>
      </c>
      <c r="F470" s="24"/>
      <c r="G470" s="7">
        <f>G471+G472</f>
        <v>22679662.789999999</v>
      </c>
    </row>
    <row r="471" spans="1:7" ht="13.5">
      <c r="A471" s="8" t="s">
        <v>155</v>
      </c>
      <c r="B471" s="24" t="s">
        <v>131</v>
      </c>
      <c r="C471" s="24" t="s">
        <v>108</v>
      </c>
      <c r="D471" s="24" t="s">
        <v>101</v>
      </c>
      <c r="E471" s="24" t="s">
        <v>216</v>
      </c>
      <c r="F471" s="24" t="s">
        <v>153</v>
      </c>
      <c r="G471" s="7">
        <v>50000</v>
      </c>
    </row>
    <row r="472" spans="1:7" ht="13.5">
      <c r="A472" s="10" t="s">
        <v>0</v>
      </c>
      <c r="B472" s="24" t="s">
        <v>131</v>
      </c>
      <c r="C472" s="24" t="s">
        <v>108</v>
      </c>
      <c r="D472" s="24" t="s">
        <v>101</v>
      </c>
      <c r="E472" s="24" t="s">
        <v>216</v>
      </c>
      <c r="F472" s="24" t="s">
        <v>158</v>
      </c>
      <c r="G472" s="7">
        <v>22629662.789999999</v>
      </c>
    </row>
    <row r="473" spans="1:7" ht="13.5">
      <c r="A473" s="10" t="s">
        <v>130</v>
      </c>
      <c r="B473" s="24" t="s">
        <v>131</v>
      </c>
      <c r="C473" s="24" t="s">
        <v>108</v>
      </c>
      <c r="D473" s="24" t="s">
        <v>104</v>
      </c>
      <c r="E473" s="24"/>
      <c r="F473" s="24"/>
      <c r="G473" s="7">
        <f>G474</f>
        <v>77313576</v>
      </c>
    </row>
    <row r="474" spans="1:7" ht="15.75" customHeight="1">
      <c r="A474" s="10" t="s">
        <v>412</v>
      </c>
      <c r="B474" s="24" t="s">
        <v>131</v>
      </c>
      <c r="C474" s="24" t="s">
        <v>108</v>
      </c>
      <c r="D474" s="24" t="s">
        <v>104</v>
      </c>
      <c r="E474" s="24" t="s">
        <v>82</v>
      </c>
      <c r="F474" s="24"/>
      <c r="G474" s="7">
        <f>G475+G478+G481+G485+G488+G491+G498+G496++G493</f>
        <v>77313576</v>
      </c>
    </row>
    <row r="475" spans="1:7" ht="25.5">
      <c r="A475" s="13" t="s">
        <v>70</v>
      </c>
      <c r="B475" s="24" t="s">
        <v>131</v>
      </c>
      <c r="C475" s="24" t="s">
        <v>108</v>
      </c>
      <c r="D475" s="24" t="s">
        <v>104</v>
      </c>
      <c r="E475" s="24" t="s">
        <v>333</v>
      </c>
      <c r="F475" s="24"/>
      <c r="G475" s="7">
        <f>G476+G477</f>
        <v>4736400</v>
      </c>
    </row>
    <row r="476" spans="1:7" ht="13.5">
      <c r="A476" s="8" t="s">
        <v>155</v>
      </c>
      <c r="B476" s="24" t="s">
        <v>131</v>
      </c>
      <c r="C476" s="24" t="s">
        <v>108</v>
      </c>
      <c r="D476" s="24" t="s">
        <v>104</v>
      </c>
      <c r="E476" s="24" t="s">
        <v>333</v>
      </c>
      <c r="F476" s="24" t="s">
        <v>153</v>
      </c>
      <c r="G476" s="7">
        <v>71000</v>
      </c>
    </row>
    <row r="477" spans="1:7" ht="13.5">
      <c r="A477" s="10" t="s">
        <v>0</v>
      </c>
      <c r="B477" s="24" t="s">
        <v>131</v>
      </c>
      <c r="C477" s="24" t="s">
        <v>108</v>
      </c>
      <c r="D477" s="24" t="s">
        <v>104</v>
      </c>
      <c r="E477" s="24" t="s">
        <v>333</v>
      </c>
      <c r="F477" s="24" t="s">
        <v>158</v>
      </c>
      <c r="G477" s="7">
        <v>4665400</v>
      </c>
    </row>
    <row r="478" spans="1:7" ht="38.25">
      <c r="A478" s="13" t="s">
        <v>72</v>
      </c>
      <c r="B478" s="24" t="s">
        <v>131</v>
      </c>
      <c r="C478" s="24" t="s">
        <v>108</v>
      </c>
      <c r="D478" s="24" t="s">
        <v>104</v>
      </c>
      <c r="E478" s="24" t="s">
        <v>334</v>
      </c>
      <c r="F478" s="24"/>
      <c r="G478" s="7">
        <f>G479+G480</f>
        <v>8035700</v>
      </c>
    </row>
    <row r="479" spans="1:7" ht="13.5">
      <c r="A479" s="8" t="s">
        <v>155</v>
      </c>
      <c r="B479" s="24" t="s">
        <v>131</v>
      </c>
      <c r="C479" s="24" t="s">
        <v>108</v>
      </c>
      <c r="D479" s="24" t="s">
        <v>104</v>
      </c>
      <c r="E479" s="24" t="s">
        <v>334</v>
      </c>
      <c r="F479" s="24" t="s">
        <v>153</v>
      </c>
      <c r="G479" s="7">
        <v>120000</v>
      </c>
    </row>
    <row r="480" spans="1:7" ht="13.5">
      <c r="A480" s="10" t="s">
        <v>0</v>
      </c>
      <c r="B480" s="24" t="s">
        <v>131</v>
      </c>
      <c r="C480" s="24" t="s">
        <v>108</v>
      </c>
      <c r="D480" s="24" t="s">
        <v>104</v>
      </c>
      <c r="E480" s="24" t="s">
        <v>334</v>
      </c>
      <c r="F480" s="24" t="s">
        <v>158</v>
      </c>
      <c r="G480" s="7">
        <v>7915700</v>
      </c>
    </row>
    <row r="481" spans="1:7" ht="29.25" customHeight="1">
      <c r="A481" s="13" t="s">
        <v>65</v>
      </c>
      <c r="B481" s="24" t="s">
        <v>131</v>
      </c>
      <c r="C481" s="24" t="s">
        <v>108</v>
      </c>
      <c r="D481" s="24" t="s">
        <v>104</v>
      </c>
      <c r="E481" s="24" t="s">
        <v>335</v>
      </c>
      <c r="F481" s="24"/>
      <c r="G481" s="7">
        <f>G482+G483+G484</f>
        <v>36809520</v>
      </c>
    </row>
    <row r="482" spans="1:7" ht="43.5" customHeight="1">
      <c r="A482" s="8" t="s">
        <v>154</v>
      </c>
      <c r="B482" s="24" t="s">
        <v>131</v>
      </c>
      <c r="C482" s="24" t="s">
        <v>108</v>
      </c>
      <c r="D482" s="24" t="s">
        <v>104</v>
      </c>
      <c r="E482" s="24" t="s">
        <v>335</v>
      </c>
      <c r="F482" s="24" t="s">
        <v>152</v>
      </c>
      <c r="G482" s="7">
        <v>29407220</v>
      </c>
    </row>
    <row r="483" spans="1:7" ht="13.5">
      <c r="A483" s="8" t="s">
        <v>155</v>
      </c>
      <c r="B483" s="24" t="s">
        <v>131</v>
      </c>
      <c r="C483" s="24" t="s">
        <v>108</v>
      </c>
      <c r="D483" s="24" t="s">
        <v>104</v>
      </c>
      <c r="E483" s="24" t="s">
        <v>335</v>
      </c>
      <c r="F483" s="24" t="s">
        <v>153</v>
      </c>
      <c r="G483" s="7">
        <v>7202300</v>
      </c>
    </row>
    <row r="484" spans="1:7" ht="13.5">
      <c r="A484" s="8" t="s">
        <v>157</v>
      </c>
      <c r="B484" s="24" t="s">
        <v>131</v>
      </c>
      <c r="C484" s="24" t="s">
        <v>108</v>
      </c>
      <c r="D484" s="24" t="s">
        <v>104</v>
      </c>
      <c r="E484" s="24" t="s">
        <v>335</v>
      </c>
      <c r="F484" s="24" t="s">
        <v>156</v>
      </c>
      <c r="G484" s="7">
        <v>200000</v>
      </c>
    </row>
    <row r="485" spans="1:7" ht="51">
      <c r="A485" s="13" t="s">
        <v>73</v>
      </c>
      <c r="B485" s="24" t="s">
        <v>131</v>
      </c>
      <c r="C485" s="24" t="s">
        <v>108</v>
      </c>
      <c r="D485" s="24" t="s">
        <v>104</v>
      </c>
      <c r="E485" s="24" t="s">
        <v>336</v>
      </c>
      <c r="F485" s="24"/>
      <c r="G485" s="7">
        <f>G486+G487</f>
        <v>22004100</v>
      </c>
    </row>
    <row r="486" spans="1:7" ht="13.5">
      <c r="A486" s="8" t="s">
        <v>155</v>
      </c>
      <c r="B486" s="24" t="s">
        <v>131</v>
      </c>
      <c r="C486" s="24" t="s">
        <v>108</v>
      </c>
      <c r="D486" s="24" t="s">
        <v>104</v>
      </c>
      <c r="E486" s="24" t="s">
        <v>336</v>
      </c>
      <c r="F486" s="24" t="s">
        <v>153</v>
      </c>
      <c r="G486" s="7">
        <v>330000</v>
      </c>
    </row>
    <row r="487" spans="1:7" ht="13.5">
      <c r="A487" s="10" t="s">
        <v>0</v>
      </c>
      <c r="B487" s="24" t="s">
        <v>131</v>
      </c>
      <c r="C487" s="24" t="s">
        <v>108</v>
      </c>
      <c r="D487" s="24" t="s">
        <v>104</v>
      </c>
      <c r="E487" s="24" t="s">
        <v>336</v>
      </c>
      <c r="F487" s="24" t="s">
        <v>158</v>
      </c>
      <c r="G487" s="7">
        <v>21674100</v>
      </c>
    </row>
    <row r="488" spans="1:7" ht="13.5">
      <c r="A488" s="13" t="s">
        <v>286</v>
      </c>
      <c r="B488" s="24" t="s">
        <v>131</v>
      </c>
      <c r="C488" s="24" t="s">
        <v>108</v>
      </c>
      <c r="D488" s="24" t="s">
        <v>104</v>
      </c>
      <c r="E488" s="24" t="s">
        <v>312</v>
      </c>
      <c r="F488" s="24"/>
      <c r="G488" s="7">
        <f>G489+G490</f>
        <v>3707256</v>
      </c>
    </row>
    <row r="489" spans="1:7" ht="38.25">
      <c r="A489" s="8" t="s">
        <v>154</v>
      </c>
      <c r="B489" s="24" t="s">
        <v>131</v>
      </c>
      <c r="C489" s="24" t="s">
        <v>108</v>
      </c>
      <c r="D489" s="24" t="s">
        <v>104</v>
      </c>
      <c r="E489" s="24" t="s">
        <v>312</v>
      </c>
      <c r="F489" s="24" t="s">
        <v>152</v>
      </c>
      <c r="G489" s="7">
        <v>3372208</v>
      </c>
    </row>
    <row r="490" spans="1:7" ht="13.5">
      <c r="A490" s="8" t="s">
        <v>155</v>
      </c>
      <c r="B490" s="24" t="s">
        <v>131</v>
      </c>
      <c r="C490" s="24" t="s">
        <v>108</v>
      </c>
      <c r="D490" s="24" t="s">
        <v>104</v>
      </c>
      <c r="E490" s="24" t="s">
        <v>312</v>
      </c>
      <c r="F490" s="24" t="s">
        <v>153</v>
      </c>
      <c r="G490" s="7">
        <v>335048</v>
      </c>
    </row>
    <row r="491" spans="1:7" ht="13.5">
      <c r="A491" s="10" t="s">
        <v>76</v>
      </c>
      <c r="B491" s="24" t="s">
        <v>131</v>
      </c>
      <c r="C491" s="24" t="s">
        <v>108</v>
      </c>
      <c r="D491" s="24" t="s">
        <v>104</v>
      </c>
      <c r="E491" s="24" t="s">
        <v>337</v>
      </c>
      <c r="F491" s="24"/>
      <c r="G491" s="7">
        <f>G492</f>
        <v>50000</v>
      </c>
    </row>
    <row r="492" spans="1:7" ht="13.5">
      <c r="A492" s="10" t="s">
        <v>0</v>
      </c>
      <c r="B492" s="24" t="s">
        <v>131</v>
      </c>
      <c r="C492" s="24" t="s">
        <v>108</v>
      </c>
      <c r="D492" s="24" t="s">
        <v>104</v>
      </c>
      <c r="E492" s="24" t="s">
        <v>337</v>
      </c>
      <c r="F492" s="24" t="s">
        <v>158</v>
      </c>
      <c r="G492" s="7">
        <v>50000</v>
      </c>
    </row>
    <row r="493" spans="1:7" ht="25.5">
      <c r="A493" s="13" t="s">
        <v>71</v>
      </c>
      <c r="B493" s="24" t="s">
        <v>131</v>
      </c>
      <c r="C493" s="24" t="s">
        <v>108</v>
      </c>
      <c r="D493" s="24" t="s">
        <v>104</v>
      </c>
      <c r="E493" s="24" t="s">
        <v>491</v>
      </c>
      <c r="F493" s="24"/>
      <c r="G493" s="7">
        <f>G494+G495</f>
        <v>1750600</v>
      </c>
    </row>
    <row r="494" spans="1:7" ht="13.5">
      <c r="A494" s="8" t="s">
        <v>155</v>
      </c>
      <c r="B494" s="24" t="s">
        <v>131</v>
      </c>
      <c r="C494" s="24" t="s">
        <v>108</v>
      </c>
      <c r="D494" s="24" t="s">
        <v>104</v>
      </c>
      <c r="E494" s="24" t="s">
        <v>491</v>
      </c>
      <c r="F494" s="24" t="s">
        <v>153</v>
      </c>
      <c r="G494" s="7">
        <v>35000</v>
      </c>
    </row>
    <row r="495" spans="1:7" ht="13.5">
      <c r="A495" s="10" t="s">
        <v>0</v>
      </c>
      <c r="B495" s="24" t="s">
        <v>131</v>
      </c>
      <c r="C495" s="24" t="s">
        <v>108</v>
      </c>
      <c r="D495" s="24" t="s">
        <v>104</v>
      </c>
      <c r="E495" s="24" t="s">
        <v>491</v>
      </c>
      <c r="F495" s="24" t="s">
        <v>158</v>
      </c>
      <c r="G495" s="7">
        <v>1715600</v>
      </c>
    </row>
    <row r="496" spans="1:7" ht="25.5">
      <c r="A496" s="19" t="s">
        <v>167</v>
      </c>
      <c r="B496" s="24" t="s">
        <v>131</v>
      </c>
      <c r="C496" s="24" t="s">
        <v>108</v>
      </c>
      <c r="D496" s="24" t="s">
        <v>104</v>
      </c>
      <c r="E496" s="24" t="s">
        <v>338</v>
      </c>
      <c r="F496" s="24"/>
      <c r="G496" s="7">
        <f t="shared" ref="G496" si="33">G497</f>
        <v>100000</v>
      </c>
    </row>
    <row r="497" spans="1:7" ht="13.5">
      <c r="A497" s="17" t="s">
        <v>146</v>
      </c>
      <c r="B497" s="24" t="s">
        <v>131</v>
      </c>
      <c r="C497" s="24" t="s">
        <v>108</v>
      </c>
      <c r="D497" s="24" t="s">
        <v>104</v>
      </c>
      <c r="E497" s="24" t="s">
        <v>338</v>
      </c>
      <c r="F497" s="24" t="s">
        <v>153</v>
      </c>
      <c r="G497" s="7">
        <v>100000</v>
      </c>
    </row>
    <row r="498" spans="1:7" ht="13.5">
      <c r="A498" s="10" t="s">
        <v>81</v>
      </c>
      <c r="B498" s="24" t="s">
        <v>131</v>
      </c>
      <c r="C498" s="24" t="s">
        <v>108</v>
      </c>
      <c r="D498" s="24" t="s">
        <v>104</v>
      </c>
      <c r="E498" s="24" t="s">
        <v>219</v>
      </c>
      <c r="F498" s="24"/>
      <c r="G498" s="7">
        <f t="shared" ref="G498" si="34">G499</f>
        <v>120000</v>
      </c>
    </row>
    <row r="499" spans="1:7" ht="13.5">
      <c r="A499" s="8" t="s">
        <v>155</v>
      </c>
      <c r="B499" s="24" t="s">
        <v>131</v>
      </c>
      <c r="C499" s="24" t="s">
        <v>108</v>
      </c>
      <c r="D499" s="24" t="s">
        <v>104</v>
      </c>
      <c r="E499" s="24" t="s">
        <v>219</v>
      </c>
      <c r="F499" s="24" t="s">
        <v>153</v>
      </c>
      <c r="G499" s="7">
        <v>120000</v>
      </c>
    </row>
    <row r="500" spans="1:7" ht="13.5">
      <c r="A500" s="10" t="s">
        <v>134</v>
      </c>
      <c r="B500" s="24" t="s">
        <v>131</v>
      </c>
      <c r="C500" s="24" t="s">
        <v>108</v>
      </c>
      <c r="D500" s="24" t="s">
        <v>106</v>
      </c>
      <c r="E500" s="24"/>
      <c r="F500" s="24"/>
      <c r="G500" s="7">
        <f>G501+G506</f>
        <v>31525904</v>
      </c>
    </row>
    <row r="501" spans="1:7" s="30" customFormat="1" ht="13.5">
      <c r="A501" s="8" t="s">
        <v>181</v>
      </c>
      <c r="B501" s="24" t="s">
        <v>131</v>
      </c>
      <c r="C501" s="24" t="s">
        <v>108</v>
      </c>
      <c r="D501" s="24" t="s">
        <v>106</v>
      </c>
      <c r="E501" s="24" t="s">
        <v>180</v>
      </c>
      <c r="F501" s="24"/>
      <c r="G501" s="7">
        <f>G502+G504</f>
        <v>95000</v>
      </c>
    </row>
    <row r="502" spans="1:7" ht="13.5">
      <c r="A502" s="8" t="s">
        <v>183</v>
      </c>
      <c r="B502" s="24" t="s">
        <v>131</v>
      </c>
      <c r="C502" s="24" t="s">
        <v>108</v>
      </c>
      <c r="D502" s="24" t="s">
        <v>106</v>
      </c>
      <c r="E502" s="24" t="s">
        <v>196</v>
      </c>
      <c r="F502" s="24"/>
      <c r="G502" s="7">
        <f>G503</f>
        <v>20000</v>
      </c>
    </row>
    <row r="503" spans="1:7" ht="13.5">
      <c r="A503" s="8" t="s">
        <v>155</v>
      </c>
      <c r="B503" s="24" t="s">
        <v>131</v>
      </c>
      <c r="C503" s="24" t="s">
        <v>108</v>
      </c>
      <c r="D503" s="24" t="s">
        <v>106</v>
      </c>
      <c r="E503" s="24" t="s">
        <v>196</v>
      </c>
      <c r="F503" s="24" t="s">
        <v>153</v>
      </c>
      <c r="G503" s="7">
        <v>20000</v>
      </c>
    </row>
    <row r="504" spans="1:7" ht="13.5">
      <c r="A504" s="8" t="s">
        <v>189</v>
      </c>
      <c r="B504" s="24" t="s">
        <v>131</v>
      </c>
      <c r="C504" s="24" t="s">
        <v>108</v>
      </c>
      <c r="D504" s="24" t="s">
        <v>106</v>
      </c>
      <c r="E504" s="24" t="s">
        <v>197</v>
      </c>
      <c r="F504" s="24"/>
      <c r="G504" s="7">
        <f>G505</f>
        <v>75000</v>
      </c>
    </row>
    <row r="505" spans="1:7" ht="13.5">
      <c r="A505" s="8" t="s">
        <v>155</v>
      </c>
      <c r="B505" s="24" t="s">
        <v>131</v>
      </c>
      <c r="C505" s="24" t="s">
        <v>108</v>
      </c>
      <c r="D505" s="24" t="s">
        <v>106</v>
      </c>
      <c r="E505" s="24" t="s">
        <v>197</v>
      </c>
      <c r="F505" s="24" t="s">
        <v>153</v>
      </c>
      <c r="G505" s="7">
        <v>75000</v>
      </c>
    </row>
    <row r="506" spans="1:7" ht="15.75" customHeight="1">
      <c r="A506" s="10" t="s">
        <v>412</v>
      </c>
      <c r="B506" s="24" t="s">
        <v>131</v>
      </c>
      <c r="C506" s="24" t="s">
        <v>108</v>
      </c>
      <c r="D506" s="24" t="s">
        <v>106</v>
      </c>
      <c r="E506" s="24" t="s">
        <v>82</v>
      </c>
      <c r="F506" s="24"/>
      <c r="G506" s="7">
        <f>G510+G513+G516+G519+G507+G522+G525+G528+G530+G533+G536+G539+G541+G543+G545</f>
        <v>31430904</v>
      </c>
    </row>
    <row r="507" spans="1:7" ht="25.5">
      <c r="A507" s="8" t="s">
        <v>103</v>
      </c>
      <c r="B507" s="24" t="s">
        <v>9</v>
      </c>
      <c r="C507" s="24" t="s">
        <v>108</v>
      </c>
      <c r="D507" s="24" t="s">
        <v>106</v>
      </c>
      <c r="E507" s="24" t="s">
        <v>218</v>
      </c>
      <c r="F507" s="24"/>
      <c r="G507" s="7">
        <f>G508+G509</f>
        <v>4812538</v>
      </c>
    </row>
    <row r="508" spans="1:7" ht="27" customHeight="1">
      <c r="A508" s="8" t="s">
        <v>154</v>
      </c>
      <c r="B508" s="24" t="s">
        <v>9</v>
      </c>
      <c r="C508" s="24" t="s">
        <v>108</v>
      </c>
      <c r="D508" s="24" t="s">
        <v>106</v>
      </c>
      <c r="E508" s="24" t="s">
        <v>218</v>
      </c>
      <c r="F508" s="24" t="s">
        <v>152</v>
      </c>
      <c r="G508" s="7">
        <v>4792538</v>
      </c>
    </row>
    <row r="509" spans="1:7" ht="14.25" customHeight="1">
      <c r="A509" s="8" t="s">
        <v>157</v>
      </c>
      <c r="B509" s="24" t="s">
        <v>9</v>
      </c>
      <c r="C509" s="24" t="s">
        <v>108</v>
      </c>
      <c r="D509" s="24" t="s">
        <v>106</v>
      </c>
      <c r="E509" s="24" t="s">
        <v>218</v>
      </c>
      <c r="F509" s="24" t="s">
        <v>156</v>
      </c>
      <c r="G509" s="7">
        <v>20000</v>
      </c>
    </row>
    <row r="510" spans="1:7" ht="76.5">
      <c r="A510" s="11" t="s">
        <v>265</v>
      </c>
      <c r="B510" s="24" t="s">
        <v>131</v>
      </c>
      <c r="C510" s="24" t="s">
        <v>108</v>
      </c>
      <c r="D510" s="24" t="s">
        <v>106</v>
      </c>
      <c r="E510" s="24" t="s">
        <v>339</v>
      </c>
      <c r="F510" s="24"/>
      <c r="G510" s="7">
        <f>G512+G511</f>
        <v>276100</v>
      </c>
    </row>
    <row r="511" spans="1:7" ht="27.75" customHeight="1">
      <c r="A511" s="11" t="s">
        <v>154</v>
      </c>
      <c r="B511" s="24" t="s">
        <v>131</v>
      </c>
      <c r="C511" s="24" t="s">
        <v>108</v>
      </c>
      <c r="D511" s="24" t="s">
        <v>106</v>
      </c>
      <c r="E511" s="24" t="s">
        <v>339</v>
      </c>
      <c r="F511" s="24" t="s">
        <v>152</v>
      </c>
      <c r="G511" s="7">
        <v>134757</v>
      </c>
    </row>
    <row r="512" spans="1:7" ht="13.5">
      <c r="A512" s="8" t="s">
        <v>155</v>
      </c>
      <c r="B512" s="24" t="s">
        <v>131</v>
      </c>
      <c r="C512" s="24" t="s">
        <v>108</v>
      </c>
      <c r="D512" s="24" t="s">
        <v>106</v>
      </c>
      <c r="E512" s="24" t="s">
        <v>339</v>
      </c>
      <c r="F512" s="24" t="s">
        <v>153</v>
      </c>
      <c r="G512" s="7">
        <v>141343</v>
      </c>
    </row>
    <row r="513" spans="1:7" ht="13.5">
      <c r="A513" s="13" t="s">
        <v>75</v>
      </c>
      <c r="B513" s="24" t="s">
        <v>131</v>
      </c>
      <c r="C513" s="24" t="s">
        <v>108</v>
      </c>
      <c r="D513" s="24" t="s">
        <v>106</v>
      </c>
      <c r="E513" s="24" t="s">
        <v>340</v>
      </c>
      <c r="F513" s="24"/>
      <c r="G513" s="7">
        <f>G514+G515</f>
        <v>1963132</v>
      </c>
    </row>
    <row r="514" spans="1:7" ht="28.5" customHeight="1">
      <c r="A514" s="8" t="s">
        <v>154</v>
      </c>
      <c r="B514" s="24" t="s">
        <v>131</v>
      </c>
      <c r="C514" s="24" t="s">
        <v>108</v>
      </c>
      <c r="D514" s="24" t="s">
        <v>106</v>
      </c>
      <c r="E514" s="24" t="s">
        <v>340</v>
      </c>
      <c r="F514" s="24" t="s">
        <v>152</v>
      </c>
      <c r="G514" s="7">
        <v>1827100</v>
      </c>
    </row>
    <row r="515" spans="1:7" ht="13.5">
      <c r="A515" s="8" t="s">
        <v>155</v>
      </c>
      <c r="B515" s="24" t="s">
        <v>131</v>
      </c>
      <c r="C515" s="24" t="s">
        <v>108</v>
      </c>
      <c r="D515" s="24" t="s">
        <v>106</v>
      </c>
      <c r="E515" s="24" t="s">
        <v>340</v>
      </c>
      <c r="F515" s="24" t="s">
        <v>153</v>
      </c>
      <c r="G515" s="7">
        <v>136032</v>
      </c>
    </row>
    <row r="516" spans="1:7" ht="38.25">
      <c r="A516" s="8" t="s">
        <v>331</v>
      </c>
      <c r="B516" s="24" t="s">
        <v>131</v>
      </c>
      <c r="C516" s="24" t="s">
        <v>108</v>
      </c>
      <c r="D516" s="24" t="s">
        <v>106</v>
      </c>
      <c r="E516" s="24" t="s">
        <v>341</v>
      </c>
      <c r="F516" s="24"/>
      <c r="G516" s="7">
        <f>G517+G518</f>
        <v>256800</v>
      </c>
    </row>
    <row r="517" spans="1:7" ht="38.25">
      <c r="A517" s="8" t="s">
        <v>154</v>
      </c>
      <c r="B517" s="24" t="s">
        <v>131</v>
      </c>
      <c r="C517" s="24" t="s">
        <v>108</v>
      </c>
      <c r="D517" s="24" t="s">
        <v>106</v>
      </c>
      <c r="E517" s="24" t="s">
        <v>341</v>
      </c>
      <c r="F517" s="24" t="s">
        <v>152</v>
      </c>
      <c r="G517" s="7">
        <v>194649</v>
      </c>
    </row>
    <row r="518" spans="1:7" ht="13.5">
      <c r="A518" s="8" t="s">
        <v>155</v>
      </c>
      <c r="B518" s="24" t="s">
        <v>131</v>
      </c>
      <c r="C518" s="24" t="s">
        <v>108</v>
      </c>
      <c r="D518" s="24" t="s">
        <v>106</v>
      </c>
      <c r="E518" s="24" t="s">
        <v>341</v>
      </c>
      <c r="F518" s="24" t="s">
        <v>153</v>
      </c>
      <c r="G518" s="7">
        <v>62151</v>
      </c>
    </row>
    <row r="519" spans="1:7" ht="13.5">
      <c r="A519" s="8" t="s">
        <v>76</v>
      </c>
      <c r="B519" s="24" t="s">
        <v>131</v>
      </c>
      <c r="C519" s="24" t="s">
        <v>108</v>
      </c>
      <c r="D519" s="24" t="s">
        <v>106</v>
      </c>
      <c r="E519" s="24" t="s">
        <v>337</v>
      </c>
      <c r="F519" s="24"/>
      <c r="G519" s="7">
        <f>G520+G521</f>
        <v>700000</v>
      </c>
    </row>
    <row r="520" spans="1:7" ht="13.5">
      <c r="A520" s="8" t="s">
        <v>155</v>
      </c>
      <c r="B520" s="24" t="s">
        <v>131</v>
      </c>
      <c r="C520" s="24" t="s">
        <v>108</v>
      </c>
      <c r="D520" s="24" t="s">
        <v>106</v>
      </c>
      <c r="E520" s="24" t="s">
        <v>337</v>
      </c>
      <c r="F520" s="24" t="s">
        <v>153</v>
      </c>
      <c r="G520" s="7">
        <v>450000</v>
      </c>
    </row>
    <row r="521" spans="1:7" ht="13.5">
      <c r="A521" s="10" t="s">
        <v>0</v>
      </c>
      <c r="B521" s="24" t="s">
        <v>131</v>
      </c>
      <c r="C521" s="24" t="s">
        <v>108</v>
      </c>
      <c r="D521" s="24" t="s">
        <v>106</v>
      </c>
      <c r="E521" s="24" t="s">
        <v>337</v>
      </c>
      <c r="F521" s="24" t="s">
        <v>158</v>
      </c>
      <c r="G521" s="7">
        <v>250000</v>
      </c>
    </row>
    <row r="522" spans="1:7" ht="13.5">
      <c r="A522" s="8" t="s">
        <v>74</v>
      </c>
      <c r="B522" s="24" t="s">
        <v>131</v>
      </c>
      <c r="C522" s="24" t="s">
        <v>108</v>
      </c>
      <c r="D522" s="24" t="s">
        <v>106</v>
      </c>
      <c r="E522" s="24" t="s">
        <v>213</v>
      </c>
      <c r="F522" s="24"/>
      <c r="G522" s="7">
        <f>G523+G524</f>
        <v>13138120</v>
      </c>
    </row>
    <row r="523" spans="1:7" ht="28.5" customHeight="1">
      <c r="A523" s="8" t="s">
        <v>154</v>
      </c>
      <c r="B523" s="24" t="s">
        <v>131</v>
      </c>
      <c r="C523" s="24" t="s">
        <v>108</v>
      </c>
      <c r="D523" s="24" t="s">
        <v>106</v>
      </c>
      <c r="E523" s="24" t="s">
        <v>213</v>
      </c>
      <c r="F523" s="24" t="s">
        <v>152</v>
      </c>
      <c r="G523" s="7">
        <v>11643300</v>
      </c>
    </row>
    <row r="524" spans="1:7" ht="13.5">
      <c r="A524" s="8" t="s">
        <v>155</v>
      </c>
      <c r="B524" s="24" t="s">
        <v>131</v>
      </c>
      <c r="C524" s="24" t="s">
        <v>108</v>
      </c>
      <c r="D524" s="24" t="s">
        <v>106</v>
      </c>
      <c r="E524" s="24" t="s">
        <v>213</v>
      </c>
      <c r="F524" s="24" t="s">
        <v>153</v>
      </c>
      <c r="G524" s="7">
        <v>1494820</v>
      </c>
    </row>
    <row r="525" spans="1:7" ht="13.5">
      <c r="A525" s="13" t="s">
        <v>133</v>
      </c>
      <c r="B525" s="24" t="s">
        <v>131</v>
      </c>
      <c r="C525" s="24" t="s">
        <v>108</v>
      </c>
      <c r="D525" s="24" t="s">
        <v>106</v>
      </c>
      <c r="E525" s="24" t="s">
        <v>315</v>
      </c>
      <c r="F525" s="24"/>
      <c r="G525" s="7">
        <f>G526+G527</f>
        <v>2558314</v>
      </c>
    </row>
    <row r="526" spans="1:7" ht="28.5" customHeight="1">
      <c r="A526" s="8" t="s">
        <v>154</v>
      </c>
      <c r="B526" s="24" t="s">
        <v>131</v>
      </c>
      <c r="C526" s="24" t="s">
        <v>108</v>
      </c>
      <c r="D526" s="24" t="s">
        <v>106</v>
      </c>
      <c r="E526" s="24" t="s">
        <v>315</v>
      </c>
      <c r="F526" s="24" t="s">
        <v>152</v>
      </c>
      <c r="G526" s="7">
        <v>2280010</v>
      </c>
    </row>
    <row r="527" spans="1:7" ht="13.5">
      <c r="A527" s="8" t="s">
        <v>155</v>
      </c>
      <c r="B527" s="24" t="s">
        <v>131</v>
      </c>
      <c r="C527" s="24" t="s">
        <v>108</v>
      </c>
      <c r="D527" s="24" t="s">
        <v>106</v>
      </c>
      <c r="E527" s="24" t="s">
        <v>315</v>
      </c>
      <c r="F527" s="24" t="s">
        <v>153</v>
      </c>
      <c r="G527" s="7">
        <v>278304</v>
      </c>
    </row>
    <row r="528" spans="1:7" ht="25.5">
      <c r="A528" s="13" t="s">
        <v>190</v>
      </c>
      <c r="B528" s="24" t="s">
        <v>131</v>
      </c>
      <c r="C528" s="24" t="s">
        <v>108</v>
      </c>
      <c r="D528" s="24" t="s">
        <v>106</v>
      </c>
      <c r="E528" s="24" t="s">
        <v>320</v>
      </c>
      <c r="F528" s="24"/>
      <c r="G528" s="7">
        <f>G529</f>
        <v>3900</v>
      </c>
    </row>
    <row r="529" spans="1:7" ht="18" customHeight="1">
      <c r="A529" s="8" t="s">
        <v>155</v>
      </c>
      <c r="B529" s="24" t="s">
        <v>131</v>
      </c>
      <c r="C529" s="24" t="s">
        <v>108</v>
      </c>
      <c r="D529" s="24" t="s">
        <v>106</v>
      </c>
      <c r="E529" s="24" t="s">
        <v>320</v>
      </c>
      <c r="F529" s="24" t="s">
        <v>153</v>
      </c>
      <c r="G529" s="7">
        <v>3900</v>
      </c>
    </row>
    <row r="530" spans="1:7" ht="63" customHeight="1">
      <c r="A530" s="11" t="s">
        <v>413</v>
      </c>
      <c r="B530" s="24" t="s">
        <v>131</v>
      </c>
      <c r="C530" s="24" t="s">
        <v>108</v>
      </c>
      <c r="D530" s="24" t="s">
        <v>106</v>
      </c>
      <c r="E530" s="24" t="s">
        <v>226</v>
      </c>
      <c r="F530" s="24"/>
      <c r="G530" s="7">
        <f>G531+G532</f>
        <v>219000</v>
      </c>
    </row>
    <row r="531" spans="1:7" ht="39" customHeight="1">
      <c r="A531" s="8" t="s">
        <v>154</v>
      </c>
      <c r="B531" s="24" t="s">
        <v>131</v>
      </c>
      <c r="C531" s="24" t="s">
        <v>108</v>
      </c>
      <c r="D531" s="24" t="s">
        <v>106</v>
      </c>
      <c r="E531" s="24" t="s">
        <v>226</v>
      </c>
      <c r="F531" s="24" t="s">
        <v>152</v>
      </c>
      <c r="G531" s="7">
        <v>134757</v>
      </c>
    </row>
    <row r="532" spans="1:7" ht="14.25" customHeight="1">
      <c r="A532" s="8" t="s">
        <v>155</v>
      </c>
      <c r="B532" s="24" t="s">
        <v>131</v>
      </c>
      <c r="C532" s="24" t="s">
        <v>108</v>
      </c>
      <c r="D532" s="24" t="s">
        <v>106</v>
      </c>
      <c r="E532" s="24" t="s">
        <v>226</v>
      </c>
      <c r="F532" s="24" t="s">
        <v>153</v>
      </c>
      <c r="G532" s="7">
        <v>84243</v>
      </c>
    </row>
    <row r="533" spans="1:7" ht="66.75" customHeight="1">
      <c r="A533" s="11" t="s">
        <v>276</v>
      </c>
      <c r="B533" s="24" t="s">
        <v>131</v>
      </c>
      <c r="C533" s="24" t="s">
        <v>108</v>
      </c>
      <c r="D533" s="24" t="s">
        <v>106</v>
      </c>
      <c r="E533" s="24" t="s">
        <v>319</v>
      </c>
      <c r="F533" s="24"/>
      <c r="G533" s="7">
        <f>G535+G534</f>
        <v>5400000</v>
      </c>
    </row>
    <row r="534" spans="1:7" ht="25.5" customHeight="1">
      <c r="A534" s="11" t="s">
        <v>154</v>
      </c>
      <c r="B534" s="24" t="s">
        <v>131</v>
      </c>
      <c r="C534" s="24" t="s">
        <v>108</v>
      </c>
      <c r="D534" s="24" t="s">
        <v>106</v>
      </c>
      <c r="E534" s="24" t="s">
        <v>319</v>
      </c>
      <c r="F534" s="24" t="s">
        <v>152</v>
      </c>
      <c r="G534" s="7">
        <v>1946490</v>
      </c>
    </row>
    <row r="535" spans="1:7" ht="16.5" customHeight="1">
      <c r="A535" s="8" t="s">
        <v>155</v>
      </c>
      <c r="B535" s="24" t="s">
        <v>131</v>
      </c>
      <c r="C535" s="24" t="s">
        <v>108</v>
      </c>
      <c r="D535" s="24" t="s">
        <v>106</v>
      </c>
      <c r="E535" s="24" t="s">
        <v>319</v>
      </c>
      <c r="F535" s="24" t="s">
        <v>153</v>
      </c>
      <c r="G535" s="7">
        <v>3453510</v>
      </c>
    </row>
    <row r="536" spans="1:7" ht="13.5">
      <c r="A536" s="8" t="s">
        <v>77</v>
      </c>
      <c r="B536" s="24" t="s">
        <v>131</v>
      </c>
      <c r="C536" s="24" t="s">
        <v>108</v>
      </c>
      <c r="D536" s="24" t="s">
        <v>106</v>
      </c>
      <c r="E536" s="24" t="s">
        <v>220</v>
      </c>
      <c r="F536" s="24"/>
      <c r="G536" s="7">
        <f>G538+G537</f>
        <v>1208000</v>
      </c>
    </row>
    <row r="537" spans="1:7" ht="13.5">
      <c r="A537" s="8" t="s">
        <v>155</v>
      </c>
      <c r="B537" s="24" t="s">
        <v>131</v>
      </c>
      <c r="C537" s="24" t="s">
        <v>108</v>
      </c>
      <c r="D537" s="24" t="s">
        <v>106</v>
      </c>
      <c r="E537" s="24" t="s">
        <v>220</v>
      </c>
      <c r="F537" s="24" t="s">
        <v>153</v>
      </c>
      <c r="G537" s="7">
        <v>1000</v>
      </c>
    </row>
    <row r="538" spans="1:7" ht="13.5">
      <c r="A538" s="10" t="s">
        <v>0</v>
      </c>
      <c r="B538" s="24" t="s">
        <v>131</v>
      </c>
      <c r="C538" s="24" t="s">
        <v>108</v>
      </c>
      <c r="D538" s="24" t="s">
        <v>106</v>
      </c>
      <c r="E538" s="24" t="s">
        <v>220</v>
      </c>
      <c r="F538" s="24" t="s">
        <v>158</v>
      </c>
      <c r="G538" s="7">
        <v>1207000</v>
      </c>
    </row>
    <row r="539" spans="1:7" ht="13.5">
      <c r="A539" s="8" t="s">
        <v>78</v>
      </c>
      <c r="B539" s="24" t="s">
        <v>131</v>
      </c>
      <c r="C539" s="24" t="s">
        <v>108</v>
      </c>
      <c r="D539" s="24" t="s">
        <v>106</v>
      </c>
      <c r="E539" s="24" t="s">
        <v>221</v>
      </c>
      <c r="F539" s="24"/>
      <c r="G539" s="7">
        <f>G540</f>
        <v>500000</v>
      </c>
    </row>
    <row r="540" spans="1:7" ht="13.5">
      <c r="A540" s="10" t="s">
        <v>0</v>
      </c>
      <c r="B540" s="24" t="s">
        <v>131</v>
      </c>
      <c r="C540" s="24" t="s">
        <v>108</v>
      </c>
      <c r="D540" s="24" t="s">
        <v>106</v>
      </c>
      <c r="E540" s="24" t="s">
        <v>221</v>
      </c>
      <c r="F540" s="24" t="s">
        <v>158</v>
      </c>
      <c r="G540" s="7">
        <v>500000</v>
      </c>
    </row>
    <row r="541" spans="1:7" ht="13.5">
      <c r="A541" s="8" t="s">
        <v>79</v>
      </c>
      <c r="B541" s="24" t="s">
        <v>131</v>
      </c>
      <c r="C541" s="24" t="s">
        <v>108</v>
      </c>
      <c r="D541" s="24" t="s">
        <v>106</v>
      </c>
      <c r="E541" s="24" t="s">
        <v>222</v>
      </c>
      <c r="F541" s="24"/>
      <c r="G541" s="7">
        <f>G542</f>
        <v>100000</v>
      </c>
    </row>
    <row r="542" spans="1:7" ht="13.5">
      <c r="A542" s="10" t="s">
        <v>0</v>
      </c>
      <c r="B542" s="24" t="s">
        <v>131</v>
      </c>
      <c r="C542" s="24" t="s">
        <v>108</v>
      </c>
      <c r="D542" s="24" t="s">
        <v>106</v>
      </c>
      <c r="E542" s="24" t="s">
        <v>222</v>
      </c>
      <c r="F542" s="24" t="s">
        <v>158</v>
      </c>
      <c r="G542" s="7">
        <v>100000</v>
      </c>
    </row>
    <row r="543" spans="1:7" ht="13.5">
      <c r="A543" s="8" t="s">
        <v>80</v>
      </c>
      <c r="B543" s="24" t="s">
        <v>131</v>
      </c>
      <c r="C543" s="24" t="s">
        <v>108</v>
      </c>
      <c r="D543" s="24" t="s">
        <v>106</v>
      </c>
      <c r="E543" s="24" t="s">
        <v>223</v>
      </c>
      <c r="F543" s="24"/>
      <c r="G543" s="7">
        <f>G544</f>
        <v>120000</v>
      </c>
    </row>
    <row r="544" spans="1:7" ht="13.5">
      <c r="A544" s="10" t="s">
        <v>0</v>
      </c>
      <c r="B544" s="24" t="s">
        <v>131</v>
      </c>
      <c r="C544" s="24" t="s">
        <v>108</v>
      </c>
      <c r="D544" s="24" t="s">
        <v>106</v>
      </c>
      <c r="E544" s="24" t="s">
        <v>223</v>
      </c>
      <c r="F544" s="24" t="s">
        <v>158</v>
      </c>
      <c r="G544" s="7">
        <v>120000</v>
      </c>
    </row>
    <row r="545" spans="1:7" ht="13.5">
      <c r="A545" s="10" t="s">
        <v>81</v>
      </c>
      <c r="B545" s="24" t="s">
        <v>131</v>
      </c>
      <c r="C545" s="24" t="s">
        <v>108</v>
      </c>
      <c r="D545" s="24" t="s">
        <v>106</v>
      </c>
      <c r="E545" s="24" t="s">
        <v>219</v>
      </c>
      <c r="F545" s="24"/>
      <c r="G545" s="7">
        <f>G546</f>
        <v>175000</v>
      </c>
    </row>
    <row r="546" spans="1:7" ht="13.5">
      <c r="A546" s="8" t="s">
        <v>155</v>
      </c>
      <c r="B546" s="24" t="s">
        <v>131</v>
      </c>
      <c r="C546" s="24" t="s">
        <v>108</v>
      </c>
      <c r="D546" s="24" t="s">
        <v>106</v>
      </c>
      <c r="E546" s="24" t="s">
        <v>219</v>
      </c>
      <c r="F546" s="24" t="s">
        <v>153</v>
      </c>
      <c r="G546" s="7">
        <v>175000</v>
      </c>
    </row>
    <row r="547" spans="1:7" ht="25.5">
      <c r="A547" s="38" t="s">
        <v>144</v>
      </c>
      <c r="B547" s="31" t="s">
        <v>135</v>
      </c>
      <c r="C547" s="31"/>
      <c r="D547" s="31"/>
      <c r="E547" s="31"/>
      <c r="F547" s="31"/>
      <c r="G547" s="36">
        <f>G548+G565+G570</f>
        <v>33317393</v>
      </c>
    </row>
    <row r="548" spans="1:7" ht="13.5">
      <c r="A548" s="17" t="s">
        <v>90</v>
      </c>
      <c r="B548" s="24" t="s">
        <v>135</v>
      </c>
      <c r="C548" s="24" t="s">
        <v>91</v>
      </c>
      <c r="D548" s="24"/>
      <c r="E548" s="24"/>
      <c r="F548" s="24"/>
      <c r="G548" s="7">
        <f>G549</f>
        <v>23498469</v>
      </c>
    </row>
    <row r="549" spans="1:7" ht="13.5">
      <c r="A549" s="8" t="s">
        <v>96</v>
      </c>
      <c r="B549" s="24" t="s">
        <v>135</v>
      </c>
      <c r="C549" s="24" t="s">
        <v>91</v>
      </c>
      <c r="D549" s="24" t="s">
        <v>140</v>
      </c>
      <c r="E549" s="24"/>
      <c r="F549" s="24"/>
      <c r="G549" s="7">
        <f>G555+G550+G562</f>
        <v>23498469</v>
      </c>
    </row>
    <row r="550" spans="1:7" ht="13.5">
      <c r="A550" s="8" t="s">
        <v>181</v>
      </c>
      <c r="B550" s="24" t="s">
        <v>135</v>
      </c>
      <c r="C550" s="24" t="s">
        <v>91</v>
      </c>
      <c r="D550" s="24" t="s">
        <v>140</v>
      </c>
      <c r="E550" s="24" t="s">
        <v>180</v>
      </c>
      <c r="F550" s="24"/>
      <c r="G550" s="7">
        <f>G551+G553</f>
        <v>47000</v>
      </c>
    </row>
    <row r="551" spans="1:7" ht="13.5">
      <c r="A551" s="8" t="s">
        <v>183</v>
      </c>
      <c r="B551" s="24" t="s">
        <v>135</v>
      </c>
      <c r="C551" s="24" t="s">
        <v>91</v>
      </c>
      <c r="D551" s="24" t="s">
        <v>140</v>
      </c>
      <c r="E551" s="24" t="s">
        <v>196</v>
      </c>
      <c r="F551" s="24"/>
      <c r="G551" s="7">
        <f>G552</f>
        <v>20000</v>
      </c>
    </row>
    <row r="552" spans="1:7" ht="13.5">
      <c r="A552" s="8" t="s">
        <v>155</v>
      </c>
      <c r="B552" s="24" t="s">
        <v>135</v>
      </c>
      <c r="C552" s="24" t="s">
        <v>91</v>
      </c>
      <c r="D552" s="24" t="s">
        <v>140</v>
      </c>
      <c r="E552" s="24" t="s">
        <v>196</v>
      </c>
      <c r="F552" s="24" t="s">
        <v>153</v>
      </c>
      <c r="G552" s="7">
        <v>20000</v>
      </c>
    </row>
    <row r="553" spans="1:7" ht="13.5">
      <c r="A553" s="8" t="s">
        <v>189</v>
      </c>
      <c r="B553" s="24" t="s">
        <v>135</v>
      </c>
      <c r="C553" s="24" t="s">
        <v>91</v>
      </c>
      <c r="D553" s="24" t="s">
        <v>140</v>
      </c>
      <c r="E553" s="24" t="s">
        <v>197</v>
      </c>
      <c r="F553" s="24"/>
      <c r="G553" s="7">
        <f>G554</f>
        <v>27000</v>
      </c>
    </row>
    <row r="554" spans="1:7" ht="13.5">
      <c r="A554" s="8" t="s">
        <v>155</v>
      </c>
      <c r="B554" s="24" t="s">
        <v>135</v>
      </c>
      <c r="C554" s="24" t="s">
        <v>91</v>
      </c>
      <c r="D554" s="24" t="s">
        <v>140</v>
      </c>
      <c r="E554" s="24" t="s">
        <v>197</v>
      </c>
      <c r="F554" s="24" t="s">
        <v>153</v>
      </c>
      <c r="G554" s="7">
        <v>27000</v>
      </c>
    </row>
    <row r="555" spans="1:7" ht="25.5">
      <c r="A555" s="8" t="s">
        <v>451</v>
      </c>
      <c r="B555" s="24" t="s">
        <v>135</v>
      </c>
      <c r="C555" s="24" t="s">
        <v>91</v>
      </c>
      <c r="D555" s="24" t="s">
        <v>140</v>
      </c>
      <c r="E555" s="24" t="s">
        <v>28</v>
      </c>
      <c r="F555" s="24"/>
      <c r="G555" s="7">
        <f>G556+G559</f>
        <v>22951469</v>
      </c>
    </row>
    <row r="556" spans="1:7" ht="25.5">
      <c r="A556" s="8" t="s">
        <v>103</v>
      </c>
      <c r="B556" s="24" t="s">
        <v>135</v>
      </c>
      <c r="C556" s="24" t="s">
        <v>91</v>
      </c>
      <c r="D556" s="24" t="s">
        <v>140</v>
      </c>
      <c r="E556" s="24" t="s">
        <v>244</v>
      </c>
      <c r="F556" s="24"/>
      <c r="G556" s="7">
        <f>G557+G558</f>
        <v>16142178</v>
      </c>
    </row>
    <row r="557" spans="1:7" ht="45" customHeight="1">
      <c r="A557" s="8" t="s">
        <v>154</v>
      </c>
      <c r="B557" s="24" t="s">
        <v>135</v>
      </c>
      <c r="C557" s="24" t="s">
        <v>91</v>
      </c>
      <c r="D557" s="24" t="s">
        <v>140</v>
      </c>
      <c r="E557" s="24" t="s">
        <v>244</v>
      </c>
      <c r="F557" s="24" t="s">
        <v>152</v>
      </c>
      <c r="G557" s="7">
        <v>15046278</v>
      </c>
    </row>
    <row r="558" spans="1:7" ht="13.5">
      <c r="A558" s="8" t="s">
        <v>155</v>
      </c>
      <c r="B558" s="24" t="s">
        <v>135</v>
      </c>
      <c r="C558" s="24" t="s">
        <v>91</v>
      </c>
      <c r="D558" s="24" t="s">
        <v>140</v>
      </c>
      <c r="E558" s="24" t="s">
        <v>244</v>
      </c>
      <c r="F558" s="24" t="s">
        <v>153</v>
      </c>
      <c r="G558" s="7">
        <v>1095900</v>
      </c>
    </row>
    <row r="559" spans="1:7" ht="13.5">
      <c r="A559" s="10" t="s">
        <v>29</v>
      </c>
      <c r="B559" s="24" t="s">
        <v>135</v>
      </c>
      <c r="C559" s="24" t="s">
        <v>91</v>
      </c>
      <c r="D559" s="24" t="s">
        <v>140</v>
      </c>
      <c r="E559" s="24" t="s">
        <v>245</v>
      </c>
      <c r="F559" s="24"/>
      <c r="G559" s="7">
        <f>SUM(G560:G561)</f>
        <v>6809291</v>
      </c>
    </row>
    <row r="560" spans="1:7" ht="13.5">
      <c r="A560" s="8" t="s">
        <v>155</v>
      </c>
      <c r="B560" s="24" t="s">
        <v>135</v>
      </c>
      <c r="C560" s="24" t="s">
        <v>91</v>
      </c>
      <c r="D560" s="24" t="s">
        <v>140</v>
      </c>
      <c r="E560" s="24" t="s">
        <v>245</v>
      </c>
      <c r="F560" s="24" t="s">
        <v>153</v>
      </c>
      <c r="G560" s="7">
        <v>6648291</v>
      </c>
    </row>
    <row r="561" spans="1:7" ht="13.5">
      <c r="A561" s="8" t="s">
        <v>157</v>
      </c>
      <c r="B561" s="24" t="s">
        <v>135</v>
      </c>
      <c r="C561" s="24" t="s">
        <v>91</v>
      </c>
      <c r="D561" s="24" t="s">
        <v>140</v>
      </c>
      <c r="E561" s="24" t="s">
        <v>245</v>
      </c>
      <c r="F561" s="24" t="s">
        <v>156</v>
      </c>
      <c r="G561" s="7">
        <v>161000</v>
      </c>
    </row>
    <row r="562" spans="1:7" ht="13.5">
      <c r="A562" s="8" t="s">
        <v>5</v>
      </c>
      <c r="B562" s="24" t="s">
        <v>135</v>
      </c>
      <c r="C562" s="24" t="s">
        <v>91</v>
      </c>
      <c r="D562" s="24" t="s">
        <v>140</v>
      </c>
      <c r="E562" s="24" t="s">
        <v>6</v>
      </c>
      <c r="F562" s="24"/>
      <c r="G562" s="7">
        <f t="shared" ref="G562:G563" si="35">G563</f>
        <v>500000</v>
      </c>
    </row>
    <row r="563" spans="1:7" ht="13.5">
      <c r="A563" s="8" t="s">
        <v>278</v>
      </c>
      <c r="B563" s="24" t="s">
        <v>135</v>
      </c>
      <c r="C563" s="24" t="s">
        <v>91</v>
      </c>
      <c r="D563" s="24" t="s">
        <v>140</v>
      </c>
      <c r="E563" s="24" t="s">
        <v>277</v>
      </c>
      <c r="F563" s="24"/>
      <c r="G563" s="7">
        <f t="shared" si="35"/>
        <v>500000</v>
      </c>
    </row>
    <row r="564" spans="1:7" ht="13.5">
      <c r="A564" s="8" t="s">
        <v>157</v>
      </c>
      <c r="B564" s="24" t="s">
        <v>135</v>
      </c>
      <c r="C564" s="24" t="s">
        <v>91</v>
      </c>
      <c r="D564" s="24" t="s">
        <v>140</v>
      </c>
      <c r="E564" s="24" t="s">
        <v>277</v>
      </c>
      <c r="F564" s="24" t="s">
        <v>156</v>
      </c>
      <c r="G564" s="7">
        <v>500000</v>
      </c>
    </row>
    <row r="565" spans="1:7" s="26" customFormat="1" ht="13.5">
      <c r="A565" s="17" t="s">
        <v>138</v>
      </c>
      <c r="B565" s="24" t="s">
        <v>135</v>
      </c>
      <c r="C565" s="24" t="s">
        <v>104</v>
      </c>
      <c r="D565" s="24"/>
      <c r="E565" s="24"/>
      <c r="F565" s="24"/>
      <c r="G565" s="7">
        <f t="shared" ref="G565:G568" si="36">G566</f>
        <v>102000</v>
      </c>
    </row>
    <row r="566" spans="1:7" s="26" customFormat="1" ht="13.5">
      <c r="A566" s="10" t="s">
        <v>137</v>
      </c>
      <c r="B566" s="24" t="s">
        <v>135</v>
      </c>
      <c r="C566" s="24" t="s">
        <v>104</v>
      </c>
      <c r="D566" s="24" t="s">
        <v>136</v>
      </c>
      <c r="E566" s="24"/>
      <c r="F566" s="24"/>
      <c r="G566" s="7">
        <f t="shared" si="36"/>
        <v>102000</v>
      </c>
    </row>
    <row r="567" spans="1:7" ht="25.5">
      <c r="A567" s="8" t="s">
        <v>451</v>
      </c>
      <c r="B567" s="24" t="s">
        <v>135</v>
      </c>
      <c r="C567" s="24" t="s">
        <v>104</v>
      </c>
      <c r="D567" s="24" t="s">
        <v>136</v>
      </c>
      <c r="E567" s="24" t="s">
        <v>28</v>
      </c>
      <c r="F567" s="24"/>
      <c r="G567" s="7">
        <f>G568</f>
        <v>102000</v>
      </c>
    </row>
    <row r="568" spans="1:7" ht="13.5">
      <c r="A568" s="10" t="s">
        <v>241</v>
      </c>
      <c r="B568" s="24" t="s">
        <v>135</v>
      </c>
      <c r="C568" s="24" t="s">
        <v>104</v>
      </c>
      <c r="D568" s="24" t="s">
        <v>136</v>
      </c>
      <c r="E568" s="24" t="s">
        <v>242</v>
      </c>
      <c r="F568" s="24"/>
      <c r="G568" s="7">
        <f t="shared" si="36"/>
        <v>102000</v>
      </c>
    </row>
    <row r="569" spans="1:7" ht="13.5">
      <c r="A569" s="8" t="s">
        <v>155</v>
      </c>
      <c r="B569" s="24" t="s">
        <v>135</v>
      </c>
      <c r="C569" s="24" t="s">
        <v>104</v>
      </c>
      <c r="D569" s="24" t="s">
        <v>136</v>
      </c>
      <c r="E569" s="24" t="s">
        <v>242</v>
      </c>
      <c r="F569" s="24" t="s">
        <v>153</v>
      </c>
      <c r="G569" s="7">
        <v>102000</v>
      </c>
    </row>
    <row r="570" spans="1:7" ht="13.5">
      <c r="A570" s="17" t="s">
        <v>109</v>
      </c>
      <c r="B570" s="24" t="s">
        <v>135</v>
      </c>
      <c r="C570" s="24" t="s">
        <v>108</v>
      </c>
      <c r="D570" s="24"/>
      <c r="E570" s="24"/>
      <c r="F570" s="24"/>
      <c r="G570" s="7">
        <f>G571</f>
        <v>9716924</v>
      </c>
    </row>
    <row r="571" spans="1:7" ht="13.5">
      <c r="A571" s="10" t="s">
        <v>130</v>
      </c>
      <c r="B571" s="24" t="s">
        <v>135</v>
      </c>
      <c r="C571" s="24" t="s">
        <v>108</v>
      </c>
      <c r="D571" s="24" t="s">
        <v>104</v>
      </c>
      <c r="E571" s="24"/>
      <c r="F571" s="24"/>
      <c r="G571" s="7">
        <f>G572+G575</f>
        <v>9716924</v>
      </c>
    </row>
    <row r="572" spans="1:7" ht="19.5" customHeight="1">
      <c r="A572" s="10" t="s">
        <v>412</v>
      </c>
      <c r="B572" s="24" t="s">
        <v>135</v>
      </c>
      <c r="C572" s="24" t="s">
        <v>108</v>
      </c>
      <c r="D572" s="24" t="s">
        <v>104</v>
      </c>
      <c r="E572" s="24" t="s">
        <v>82</v>
      </c>
      <c r="F572" s="24"/>
      <c r="G572" s="7">
        <f t="shared" ref="G572:G573" si="37">G573</f>
        <v>6768800</v>
      </c>
    </row>
    <row r="573" spans="1:7" ht="38.25">
      <c r="A573" s="10" t="s">
        <v>296</v>
      </c>
      <c r="B573" s="24" t="s">
        <v>135</v>
      </c>
      <c r="C573" s="24" t="s">
        <v>108</v>
      </c>
      <c r="D573" s="24" t="s">
        <v>104</v>
      </c>
      <c r="E573" s="24" t="s">
        <v>432</v>
      </c>
      <c r="F573" s="24"/>
      <c r="G573" s="7">
        <f t="shared" si="37"/>
        <v>6768800</v>
      </c>
    </row>
    <row r="574" spans="1:7" ht="25.5">
      <c r="A574" s="10" t="s">
        <v>175</v>
      </c>
      <c r="B574" s="24" t="s">
        <v>135</v>
      </c>
      <c r="C574" s="24" t="s">
        <v>108</v>
      </c>
      <c r="D574" s="24" t="s">
        <v>104</v>
      </c>
      <c r="E574" s="24" t="s">
        <v>432</v>
      </c>
      <c r="F574" s="24" t="s">
        <v>3</v>
      </c>
      <c r="G574" s="7">
        <v>6768800</v>
      </c>
    </row>
    <row r="575" spans="1:7" ht="25.5">
      <c r="A575" s="10" t="s">
        <v>452</v>
      </c>
      <c r="B575" s="24" t="s">
        <v>135</v>
      </c>
      <c r="C575" s="24" t="s">
        <v>108</v>
      </c>
      <c r="D575" s="24" t="s">
        <v>104</v>
      </c>
      <c r="E575" s="24" t="s">
        <v>37</v>
      </c>
      <c r="F575" s="24"/>
      <c r="G575" s="7">
        <v>2948124</v>
      </c>
    </row>
    <row r="576" spans="1:7" ht="17.25" customHeight="1">
      <c r="A576" s="10" t="s">
        <v>36</v>
      </c>
      <c r="B576" s="24" t="s">
        <v>135</v>
      </c>
      <c r="C576" s="24" t="s">
        <v>108</v>
      </c>
      <c r="D576" s="24" t="s">
        <v>104</v>
      </c>
      <c r="E576" s="24" t="s">
        <v>38</v>
      </c>
      <c r="F576" s="24"/>
      <c r="G576" s="7">
        <v>2948124</v>
      </c>
    </row>
    <row r="577" spans="1:7" ht="38.25">
      <c r="A577" s="13" t="s">
        <v>243</v>
      </c>
      <c r="B577" s="24" t="s">
        <v>135</v>
      </c>
      <c r="C577" s="24" t="s">
        <v>108</v>
      </c>
      <c r="D577" s="24" t="s">
        <v>104</v>
      </c>
      <c r="E577" s="24" t="s">
        <v>264</v>
      </c>
      <c r="F577" s="24"/>
      <c r="G577" s="7">
        <v>2948124</v>
      </c>
    </row>
    <row r="578" spans="1:7" ht="13.5">
      <c r="A578" s="10" t="s">
        <v>0</v>
      </c>
      <c r="B578" s="24" t="s">
        <v>135</v>
      </c>
      <c r="C578" s="24" t="s">
        <v>108</v>
      </c>
      <c r="D578" s="24" t="s">
        <v>104</v>
      </c>
      <c r="E578" s="24" t="s">
        <v>264</v>
      </c>
      <c r="F578" s="24" t="s">
        <v>158</v>
      </c>
      <c r="G578" s="7">
        <v>2948124</v>
      </c>
    </row>
    <row r="579" spans="1:7">
      <c r="A579" s="38" t="s">
        <v>269</v>
      </c>
      <c r="B579" s="31" t="s">
        <v>270</v>
      </c>
      <c r="C579" s="31"/>
      <c r="D579" s="31"/>
      <c r="E579" s="31"/>
      <c r="F579" s="31"/>
      <c r="G579" s="36">
        <f>G580</f>
        <v>19761200</v>
      </c>
    </row>
    <row r="580" spans="1:7" ht="13.5">
      <c r="A580" s="17" t="s">
        <v>90</v>
      </c>
      <c r="B580" s="24" t="s">
        <v>270</v>
      </c>
      <c r="C580" s="24" t="s">
        <v>91</v>
      </c>
      <c r="D580" s="24"/>
      <c r="E580" s="24"/>
      <c r="F580" s="24"/>
      <c r="G580" s="7">
        <f>G581+G591</f>
        <v>19761200</v>
      </c>
    </row>
    <row r="581" spans="1:7" ht="25.5">
      <c r="A581" s="10" t="s">
        <v>112</v>
      </c>
      <c r="B581" s="24" t="s">
        <v>270</v>
      </c>
      <c r="C581" s="24" t="s">
        <v>91</v>
      </c>
      <c r="D581" s="24" t="s">
        <v>106</v>
      </c>
      <c r="E581" s="24"/>
      <c r="F581" s="24"/>
      <c r="G581" s="7">
        <f>G587+G582</f>
        <v>17761200</v>
      </c>
    </row>
    <row r="582" spans="1:7" ht="13.5">
      <c r="A582" s="8" t="s">
        <v>181</v>
      </c>
      <c r="B582" s="24" t="s">
        <v>270</v>
      </c>
      <c r="C582" s="24" t="s">
        <v>91</v>
      </c>
      <c r="D582" s="24" t="s">
        <v>106</v>
      </c>
      <c r="E582" s="24" t="s">
        <v>180</v>
      </c>
      <c r="F582" s="24"/>
      <c r="G582" s="7">
        <f>G583+G585</f>
        <v>70000</v>
      </c>
    </row>
    <row r="583" spans="1:7" ht="13.5">
      <c r="A583" s="8" t="s">
        <v>183</v>
      </c>
      <c r="B583" s="24" t="s">
        <v>270</v>
      </c>
      <c r="C583" s="24" t="s">
        <v>91</v>
      </c>
      <c r="D583" s="24" t="s">
        <v>106</v>
      </c>
      <c r="E583" s="24" t="s">
        <v>196</v>
      </c>
      <c r="F583" s="24"/>
      <c r="G583" s="7">
        <f t="shared" ref="G583" si="38">G584</f>
        <v>15000</v>
      </c>
    </row>
    <row r="584" spans="1:7" ht="13.5">
      <c r="A584" s="8" t="s">
        <v>155</v>
      </c>
      <c r="B584" s="24" t="s">
        <v>270</v>
      </c>
      <c r="C584" s="24" t="s">
        <v>91</v>
      </c>
      <c r="D584" s="24" t="s">
        <v>106</v>
      </c>
      <c r="E584" s="24" t="s">
        <v>196</v>
      </c>
      <c r="F584" s="24" t="s">
        <v>153</v>
      </c>
      <c r="G584" s="7">
        <v>15000</v>
      </c>
    </row>
    <row r="585" spans="1:7" ht="13.5">
      <c r="A585" s="8" t="s">
        <v>189</v>
      </c>
      <c r="B585" s="24" t="s">
        <v>270</v>
      </c>
      <c r="C585" s="24" t="s">
        <v>91</v>
      </c>
      <c r="D585" s="24" t="s">
        <v>106</v>
      </c>
      <c r="E585" s="24" t="s">
        <v>197</v>
      </c>
      <c r="F585" s="24"/>
      <c r="G585" s="7">
        <f t="shared" ref="G585" si="39">G586</f>
        <v>55000</v>
      </c>
    </row>
    <row r="586" spans="1:7" ht="13.5">
      <c r="A586" s="8" t="s">
        <v>155</v>
      </c>
      <c r="B586" s="24" t="s">
        <v>270</v>
      </c>
      <c r="C586" s="24" t="s">
        <v>91</v>
      </c>
      <c r="D586" s="24" t="s">
        <v>106</v>
      </c>
      <c r="E586" s="24" t="s">
        <v>197</v>
      </c>
      <c r="F586" s="24" t="s">
        <v>153</v>
      </c>
      <c r="G586" s="7">
        <v>55000</v>
      </c>
    </row>
    <row r="587" spans="1:7" ht="13.5">
      <c r="A587" s="8" t="s">
        <v>5</v>
      </c>
      <c r="B587" s="24" t="s">
        <v>270</v>
      </c>
      <c r="C587" s="24" t="s">
        <v>91</v>
      </c>
      <c r="D587" s="24" t="s">
        <v>106</v>
      </c>
      <c r="E587" s="24" t="s">
        <v>6</v>
      </c>
      <c r="F587" s="24"/>
      <c r="G587" s="7">
        <f>G588</f>
        <v>17691200</v>
      </c>
    </row>
    <row r="588" spans="1:7" ht="25.5">
      <c r="A588" s="8" t="s">
        <v>103</v>
      </c>
      <c r="B588" s="24" t="s">
        <v>270</v>
      </c>
      <c r="C588" s="24" t="s">
        <v>91</v>
      </c>
      <c r="D588" s="24" t="s">
        <v>106</v>
      </c>
      <c r="E588" s="24" t="s">
        <v>198</v>
      </c>
      <c r="F588" s="24"/>
      <c r="G588" s="7">
        <f>SUM(G589:G590)</f>
        <v>17691200</v>
      </c>
    </row>
    <row r="589" spans="1:7" ht="39" customHeight="1">
      <c r="A589" s="8" t="s">
        <v>154</v>
      </c>
      <c r="B589" s="24" t="s">
        <v>270</v>
      </c>
      <c r="C589" s="24" t="s">
        <v>91</v>
      </c>
      <c r="D589" s="24" t="s">
        <v>106</v>
      </c>
      <c r="E589" s="24" t="s">
        <v>198</v>
      </c>
      <c r="F589" s="24" t="s">
        <v>152</v>
      </c>
      <c r="G589" s="7">
        <v>13331238</v>
      </c>
    </row>
    <row r="590" spans="1:7" ht="13.5">
      <c r="A590" s="8" t="s">
        <v>155</v>
      </c>
      <c r="B590" s="24" t="s">
        <v>270</v>
      </c>
      <c r="C590" s="24" t="s">
        <v>91</v>
      </c>
      <c r="D590" s="24" t="s">
        <v>106</v>
      </c>
      <c r="E590" s="24" t="s">
        <v>198</v>
      </c>
      <c r="F590" s="24" t="s">
        <v>153</v>
      </c>
      <c r="G590" s="7">
        <v>4359962</v>
      </c>
    </row>
    <row r="591" spans="1:7" ht="13.5">
      <c r="A591" s="10" t="s">
        <v>271</v>
      </c>
      <c r="B591" s="24" t="s">
        <v>270</v>
      </c>
      <c r="C591" s="24" t="s">
        <v>91</v>
      </c>
      <c r="D591" s="24" t="s">
        <v>139</v>
      </c>
      <c r="E591" s="24"/>
      <c r="F591" s="24"/>
      <c r="G591" s="7">
        <f t="shared" ref="G591:G592" si="40">G592</f>
        <v>2000000</v>
      </c>
    </row>
    <row r="592" spans="1:7" ht="13.5">
      <c r="A592" s="8" t="s">
        <v>5</v>
      </c>
      <c r="B592" s="24" t="s">
        <v>270</v>
      </c>
      <c r="C592" s="24" t="s">
        <v>91</v>
      </c>
      <c r="D592" s="24" t="s">
        <v>139</v>
      </c>
      <c r="E592" s="24" t="s">
        <v>6</v>
      </c>
      <c r="F592" s="24"/>
      <c r="G592" s="7">
        <f t="shared" si="40"/>
        <v>2000000</v>
      </c>
    </row>
    <row r="593" spans="1:7" ht="13.5">
      <c r="A593" s="10" t="s">
        <v>272</v>
      </c>
      <c r="B593" s="24" t="s">
        <v>270</v>
      </c>
      <c r="C593" s="24" t="s">
        <v>91</v>
      </c>
      <c r="D593" s="24" t="s">
        <v>139</v>
      </c>
      <c r="E593" s="24" t="s">
        <v>273</v>
      </c>
      <c r="F593" s="24"/>
      <c r="G593" s="7">
        <f>G594</f>
        <v>2000000</v>
      </c>
    </row>
    <row r="594" spans="1:7" ht="13.5">
      <c r="A594" s="8" t="s">
        <v>157</v>
      </c>
      <c r="B594" s="24" t="s">
        <v>270</v>
      </c>
      <c r="C594" s="24" t="s">
        <v>91</v>
      </c>
      <c r="D594" s="24" t="s">
        <v>139</v>
      </c>
      <c r="E594" s="24" t="s">
        <v>273</v>
      </c>
      <c r="F594" s="24" t="s">
        <v>156</v>
      </c>
      <c r="G594" s="7">
        <v>2000000</v>
      </c>
    </row>
    <row r="598" spans="1:7">
      <c r="A598" s="15" t="s">
        <v>266</v>
      </c>
    </row>
    <row r="601" spans="1:7">
      <c r="G601" s="33"/>
    </row>
    <row r="602" spans="1:7">
      <c r="G602" s="33"/>
    </row>
    <row r="603" spans="1:7">
      <c r="G603" s="33"/>
    </row>
    <row r="604" spans="1:7">
      <c r="G604" s="33"/>
    </row>
    <row r="605" spans="1:7">
      <c r="G605" s="33"/>
    </row>
    <row r="606" spans="1:7">
      <c r="G606" s="33"/>
    </row>
  </sheetData>
  <mergeCells count="3">
    <mergeCell ref="A3:F3"/>
    <mergeCell ref="E1:G1"/>
    <mergeCell ref="A2:G2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80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2024-12-11T11:53:28Z</cp:lastPrinted>
  <dcterms:created xsi:type="dcterms:W3CDTF">2008-10-16T09:22:50Z</dcterms:created>
  <dcterms:modified xsi:type="dcterms:W3CDTF">2024-12-28T05:54:53Z</dcterms:modified>
</cp:coreProperties>
</file>